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8460" windowWidth="11325" windowHeight="6735" tabRatio="661" activeTab="0"/>
  </bookViews>
  <sheets>
    <sheet name="CBA_Dtl" sheetId="1" r:id="rId1"/>
    <sheet name="CBA_Sum" sheetId="2" r:id="rId2"/>
    <sheet name="Instructions" sheetId="3" r:id="rId3"/>
  </sheets>
  <definedNames>
    <definedName name="CRCount">'CBA_Dtl'!$E$89</definedName>
    <definedName name="ERCOTBenefit">'CBA_Dtl'!$C$81</definedName>
    <definedName name="ERCOTOCost">'CBA_Dtl'!$C$61</definedName>
    <definedName name="ERCOTPCost">'CBA_Dtl'!$C$60</definedName>
    <definedName name="HighPct">'CBA_Dtl'!#REF!</definedName>
    <definedName name="LowPct">'CBA_Dtl'!#REF!</definedName>
    <definedName name="MarketBenefit">'CBA_Dtl'!$C$126</definedName>
    <definedName name="MarketOCost">'CBA_Dtl'!$C$100</definedName>
    <definedName name="MarketPCost">'CBA_Dtl'!$C$92</definedName>
    <definedName name="MedPct">'CBA_Dtl'!#REF!</definedName>
    <definedName name="NPVRate">'CBA_Sum'!$E$87</definedName>
    <definedName name="_xlnm.Print_Area" localSheetId="0">'CBA_Dtl'!$A$1:$G$211</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'CBA_Dtl'!$E$88</definedName>
    <definedName name="RESCount">'CBA_Dtl'!$E$91</definedName>
    <definedName name="Skills">#REF!</definedName>
    <definedName name="TDSPCount">'CBA_Dtl'!$E$90</definedName>
  </definedNames>
  <calcPr fullCalcOnLoad="1"/>
</workbook>
</file>

<file path=xl/sharedStrings.xml><?xml version="1.0" encoding="utf-8"?>
<sst xmlns="http://schemas.openxmlformats.org/spreadsheetml/2006/main" count="569" uniqueCount="343">
  <si>
    <t>Sponsor's Name:</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</si>
  <si>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</si>
  <si>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</si>
  <si>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</si>
  <si>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</si>
  <si>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</si>
  <si>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</si>
  <si>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</si>
  <si>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</si>
  <si>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</si>
  <si>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</si>
  <si>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</si>
  <si>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</si>
  <si>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</si>
  <si>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</si>
  <si>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</si>
  <si>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</si>
  <si>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</si>
  <si>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</si>
  <si>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</si>
  <si>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</si>
  <si>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</si>
  <si>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</si>
  <si>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</si>
  <si>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</si>
  <si>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</si>
  <si>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</si>
  <si>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</si>
  <si>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</si>
  <si>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</si>
  <si>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</si>
  <si>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</si>
  <si>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</si>
  <si>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</si>
  <si>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</si>
  <si>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</si>
  <si>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</si>
  <si>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</si>
  <si>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</si>
  <si>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</si>
  <si>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</si>
  <si>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</si>
  <si>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</si>
  <si>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</si>
  <si>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</si>
  <si>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</si>
  <si>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</si>
  <si>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</si>
  <si>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</si>
  <si>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</si>
  <si>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</si>
  <si>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</si>
  <si>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</si>
  <si>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</si>
  <si>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</si>
  <si>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</si>
  <si>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</si>
  <si>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</si>
  <si>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</si>
  <si>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</si>
  <si>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</si>
  <si>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</si>
  <si>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</si>
  <si>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</si>
  <si>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</si>
  <si>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</si>
  <si>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</si>
  <si>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</si>
  <si>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</si>
  <si>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</si>
  <si>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</si>
  <si>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</si>
  <si>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</si>
  <si>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</si>
  <si>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</si>
  <si>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</si>
  <si>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</si>
  <si>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</si>
  <si>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</si>
  <si>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</si>
  <si>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</si>
  <si>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</si>
  <si>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</si>
  <si>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</si>
  <si>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</si>
  <si>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</si>
  <si>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</si>
  <si>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</si>
  <si>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</si>
  <si>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</si>
  <si>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</si>
  <si>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</si>
  <si>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</si>
  <si>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</si>
  <si>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</si>
  <si>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</si>
  <si>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</si>
  <si>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</si>
  <si>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</si>
  <si>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</si>
  <si>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</si>
  <si>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</si>
  <si>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</si>
  <si>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</si>
  <si>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</si>
  <si>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</si>
  <si>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</si>
  <si>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</si>
  <si>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</si>
  <si>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</si>
  <si>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</si>
  <si>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</si>
  <si>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</si>
  <si>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</si>
  <si>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</si>
  <si>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</si>
  <si>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</si>
  <si>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</si>
  <si>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</si>
  <si>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</si>
  <si>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</si>
  <si>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</si>
  <si>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</si>
  <si>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</si>
  <si>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</si>
  <si>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</si>
  <si>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</si>
  <si>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</si>
  <si>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</si>
  <si>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</si>
  <si>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</si>
  <si>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</si>
  <si>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</si>
  <si>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</si>
  <si>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</si>
  <si>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</si>
  <si>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</si>
  <si>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</si>
  <si>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</si>
  <si>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</si>
  <si>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</si>
  <si>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</si>
  <si>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</si>
  <si>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</si>
  <si>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</si>
  <si>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</si>
  <si>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</si>
  <si>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</si>
  <si>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</si>
  <si>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</si>
  <si>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</si>
  <si>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</si>
  <si>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</si>
  <si>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</si>
  <si>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</si>
  <si>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</si>
  <si>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</si>
  <si>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</si>
  <si>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</si>
  <si>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</si>
  <si>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</si>
  <si>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</si>
  <si>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</si>
  <si>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</si>
  <si>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</si>
  <si>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</si>
  <si>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</si>
  <si>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</si>
  <si>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</si>
  <si>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</si>
  <si>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</si>
  <si>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</si>
  <si>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</si>
  <si>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</si>
  <si>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</si>
  <si>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</si>
  <si>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</si>
  <si>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</si>
  <si>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</si>
  <si>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</si>
  <si>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</si>
  <si>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</si>
  <si>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</si>
  <si>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</si>
  <si>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</si>
  <si>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</si>
  <si>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</si>
  <si>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</si>
  <si>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</si>
  <si>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</si>
  <si>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</si>
  <si>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</si>
  <si>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</si>
  <si>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</si>
  <si>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</si>
  <si>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</si>
  <si>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</si>
  <si>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</si>
  <si>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</si>
  <si>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</si>
  <si>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</si>
  <si>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</si>
  <si>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</si>
  <si>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</si>
  <si>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</si>
  <si>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</si>
  <si>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</si>
  <si>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</si>
  <si>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</si>
  <si>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</si>
  <si>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</si>
  <si>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</si>
  <si>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</si>
  <si>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</si>
  <si>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</si>
  <si>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</si>
  <si>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</si>
  <si>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</si>
  <si>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</si>
  <si>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</si>
  <si>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</si>
  <si>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</si>
  <si>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</si>
  <si>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</si>
  <si>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</si>
  <si>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</si>
  <si>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</si>
  <si>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</si>
  <si>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</si>
  <si>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</si>
  <si>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</si>
  <si>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</si>
  <si>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</si>
  <si>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</si>
  <si>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</si>
  <si>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</si>
  <si>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</si>
  <si>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</si>
  <si>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</si>
  <si>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</si>
  <si>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</si>
  <si>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</si>
  <si>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</si>
  <si>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</si>
  <si>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</si>
  <si>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</si>
  <si>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</si>
  <si>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</si>
  <si>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</si>
  <si>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</si>
  <si>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</si>
  <si>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</si>
  <si>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</si>
  <si>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</si>
  <si>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</si>
  <si>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</si>
  <si>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</si>
  <si>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</si>
  <si>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</si>
  <si>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</si>
  <si>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</si>
  <si>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</si>
  <si>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</si>
  <si>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</si>
  <si>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</si>
  <si>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</si>
  <si>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</si>
  <si>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</si>
  <si>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</si>
  <si>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</si>
  <si>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</si>
  <si>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</si>
  <si>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</si>
  <si>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</si>
  <si>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</si>
  <si>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</si>
  <si>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</si>
  <si>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</si>
  <si>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</si>
  <si>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</si>
  <si>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</si>
  <si>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</si>
  <si>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</si>
  <si>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</si>
  <si>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</si>
  <si>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</si>
  <si>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</si>
  <si>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</si>
  <si>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</si>
  <si>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</si>
  <si>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</si>
  <si>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</si>
  <si>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</si>
  <si>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</si>
  <si>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</si>
  <si>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</si>
  <si>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</si>
  <si>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</si>
  <si>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</si>
  <si>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</si>
  <si>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</si>
  <si>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</si>
  <si>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</si>
  <si>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</si>
  <si>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</si>
  <si>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</si>
  <si>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</si>
  <si>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</si>
  <si>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</si>
  <si>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</si>
  <si>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</si>
  <si>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</si>
  <si>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</si>
  <si>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</si>
  <si>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</si>
  <si>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</si>
  <si>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</si>
  <si>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</si>
  <si>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</si>
  <si>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</si>
  <si>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</si>
  <si>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</si>
  <si>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</si>
  <si>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</si>
  <si>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</si>
  <si>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</si>
  <si>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</si>
  <si>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</si>
  <si>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</si>
  <si>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Benefit (public protection from price harm)</t>
  </si>
  <si>
    <t>PRR 697</t>
  </si>
  <si>
    <t>Posting Requirement Changes</t>
  </si>
  <si>
    <t>Heino</t>
  </si>
  <si>
    <t>Moast</t>
  </si>
  <si>
    <t>Benefit (encourage generation resource diversity for sustainable, adequate electric supply)</t>
  </si>
  <si>
    <t>§25.505. Encourage market participants to build and maintain a mix of resources that sustain adequate supply of electric service in the ERCOT power region, and to encourage market participants to take advantage of practices such as hedging, long-term contracting between market participants that supply power and market participants that serve load, and price responsiveness by end-use customers (PUCT Order).</t>
  </si>
  <si>
    <t>§25.502. Pricing Safeguards in Markets Operated by the Electric Reliability Council of Texas. (a) Purpose. Protect the public from harm when wholesale electricity prices in markets operated by the Electric Reliability Council of Texas (ERCOT) in the ERCOT power region are not determined by the normal forces of competition (PUCT Order).</t>
  </si>
  <si>
    <t>To-date expenditures of $37k to support launch of 10/1/2006 website to comply with PUCT rulemaking 31972.</t>
  </si>
  <si>
    <t>ERCOT web development staff work to create a linked section in the ERCOT website that accesses  "generation adequacy" data ordered by PUCT Rulemaking in Project No. 31972 and documented in Substantive Rules Sections 25.503, 25.504 and 25.505.</t>
  </si>
  <si>
    <t>Assumed Benefit (§25.502):  Pricing Safeguards in Markets Operated by the Electric Reliability Council of Texas. (a) Purpose.  The purpose of this section is to protect the public from harm when wholesale electricity prices in markets operated by the Electric Reliability Council of Texas (ERCOT) in the ERCOT power region are not determined by the normal forces of competition (PUCT # 31972)</t>
  </si>
  <si>
    <t>Assumed Benefit (§25.505):  Encourage market participants to build and maintain a mix of resources that sustain adequate supply of electric service in the ERCOT power region, and to encourage market participants to take advantage of practices such as hedging, long-term contracting between market participants that supply power and market participants that serve load, and price responsiveness by end-use customers (PUCT Order)</t>
  </si>
  <si>
    <t>021607</t>
  </si>
  <si>
    <t xml:space="preserve">Qualitative Benefits per the PUCT's 08/11/06 preamble:   "…..One of the broad objectives of this project is to change the market rueles to provice greater assurance that generation companies and developers will invest in the resource needed to supply the electric needs of customers in ERCOT......additional public disclosure of disaggregated pricing data by market participants.  Greater transparency of pricing informaton should deter generation companies from pffering unreasonably high prices and permit broader scrutiny of questionable prices....allow the commission and other interested persons to monitor the ERCOT reserve margin and need for resources on an on-going basis."  Numeric benefits not quantified.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</si>
</sst>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9"/>
      <name val="Arial Narrow"/>
      <family val="2"/>
    </font>
  </fonts>
  <fills count="7">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hair"/>
    </border>
    <border>
      <left>
        <color indexed="63"/>
      </left>
      <right>
        <color indexed="63"/>
      </right>
      <top style="thin"/>
      <bottom style="hair"/>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74">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2" fillId="2"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2"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18"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 fillId="0" borderId="20" xfId="0" applyFont="1" applyFill="1" applyBorder="1" applyAlignment="1">
      <alignment horizontal="left"/>
    </xf>
    <xf numFmtId="0" fontId="1" fillId="0" borderId="10" xfId="0" applyFont="1" applyFill="1" applyBorder="1" applyAlignment="1">
      <alignment/>
    </xf>
    <xf numFmtId="0" fontId="1" fillId="0" borderId="21" xfId="0" applyFont="1" applyFill="1" applyBorder="1" applyAlignment="1">
      <alignment/>
    </xf>
    <xf numFmtId="172" fontId="1" fillId="0" borderId="22" xfId="17" applyNumberFormat="1" applyFont="1" applyFill="1" applyBorder="1" applyAlignment="1">
      <alignment horizontal="right" wrapText="1"/>
    </xf>
    <xf numFmtId="172" fontId="1" fillId="0" borderId="20" xfId="17" applyNumberFormat="1" applyFont="1" applyFill="1" applyBorder="1" applyAlignment="1">
      <alignment horizontal="right" wrapText="1"/>
    </xf>
    <xf numFmtId="0" fontId="0" fillId="0" borderId="16" xfId="0" applyBorder="1" applyAlignment="1">
      <alignment/>
    </xf>
    <xf numFmtId="0" fontId="0" fillId="0" borderId="3" xfId="0" applyBorder="1" applyAlignment="1">
      <alignment/>
    </xf>
    <xf numFmtId="0" fontId="12" fillId="0" borderId="8" xfId="0" applyFont="1" applyBorder="1" applyAlignment="1">
      <alignment/>
    </xf>
    <xf numFmtId="0" fontId="0" fillId="0" borderId="23" xfId="0" applyBorder="1" applyAlignment="1">
      <alignment/>
    </xf>
    <xf numFmtId="0" fontId="1" fillId="0" borderId="24" xfId="0" applyFont="1" applyBorder="1" applyAlignment="1">
      <alignment/>
    </xf>
    <xf numFmtId="0" fontId="1" fillId="0" borderId="23" xfId="0" applyFont="1" applyBorder="1" applyAlignment="1">
      <alignment/>
    </xf>
    <xf numFmtId="0" fontId="14" fillId="0" borderId="0" xfId="0" applyFont="1" applyBorder="1" applyAlignment="1">
      <alignment/>
    </xf>
    <xf numFmtId="0" fontId="1" fillId="2" borderId="0" xfId="0" applyFont="1" applyFill="1" applyBorder="1" applyAlignment="1">
      <alignment horizontal="center"/>
    </xf>
    <xf numFmtId="0" fontId="9" fillId="0" borderId="25" xfId="0" applyFont="1" applyFill="1" applyBorder="1" applyAlignment="1">
      <alignment/>
    </xf>
    <xf numFmtId="0" fontId="4" fillId="2" borderId="1" xfId="0" applyFont="1" applyFill="1" applyBorder="1" applyAlignment="1">
      <alignment horizontal="center"/>
    </xf>
    <xf numFmtId="0" fontId="1" fillId="0" borderId="1" xfId="0" applyFont="1" applyFill="1" applyBorder="1" applyAlignment="1">
      <alignment horizontal="center"/>
    </xf>
    <xf numFmtId="0" fontId="1" fillId="0" borderId="26"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7"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3" borderId="1" xfId="15" applyNumberFormat="1" applyFont="1" applyFill="1" applyBorder="1" applyAlignment="1">
      <alignment horizontal="center"/>
    </xf>
    <xf numFmtId="168" fontId="0" fillId="3" borderId="19" xfId="15" applyNumberFormat="1" applyFont="1" applyFill="1" applyBorder="1" applyAlignment="1">
      <alignment horizontal="center"/>
    </xf>
    <xf numFmtId="173" fontId="0" fillId="0" borderId="0" xfId="0" applyNumberFormat="1" applyAlignment="1">
      <alignment/>
    </xf>
    <xf numFmtId="0" fontId="0" fillId="3" borderId="22" xfId="0" applyFill="1" applyBorder="1" applyAlignment="1">
      <alignment/>
    </xf>
    <xf numFmtId="172" fontId="0" fillId="3"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0" fillId="3" borderId="20" xfId="0" applyFill="1" applyBorder="1" applyAlignment="1">
      <alignment/>
    </xf>
    <xf numFmtId="172" fontId="0" fillId="3" borderId="20" xfId="0" applyNumberFormat="1" applyFill="1" applyBorder="1" applyAlignment="1">
      <alignment/>
    </xf>
    <xf numFmtId="0" fontId="0" fillId="0" borderId="20" xfId="0" applyBorder="1" applyAlignment="1">
      <alignment/>
    </xf>
    <xf numFmtId="172" fontId="0" fillId="0" borderId="20" xfId="0" applyNumberFormat="1" applyFill="1" applyBorder="1" applyAlignment="1">
      <alignment/>
    </xf>
    <xf numFmtId="0" fontId="1" fillId="3" borderId="1" xfId="0" applyFont="1" applyFill="1" applyBorder="1" applyAlignment="1">
      <alignment horizontal="right"/>
    </xf>
    <xf numFmtId="0" fontId="0" fillId="3" borderId="28" xfId="0" applyFill="1" applyBorder="1" applyAlignment="1">
      <alignment/>
    </xf>
    <xf numFmtId="172" fontId="0" fillId="3" borderId="28" xfId="0" applyNumberFormat="1" applyFill="1" applyBorder="1" applyAlignment="1">
      <alignment/>
    </xf>
    <xf numFmtId="0" fontId="0" fillId="0" borderId="28" xfId="0" applyBorder="1" applyAlignment="1">
      <alignment/>
    </xf>
    <xf numFmtId="172" fontId="0" fillId="0" borderId="28" xfId="0" applyNumberFormat="1" applyFill="1" applyBorder="1" applyAlignment="1">
      <alignment/>
    </xf>
    <xf numFmtId="0" fontId="0" fillId="0" borderId="0" xfId="0" applyFont="1" applyFill="1" applyBorder="1" applyAlignment="1">
      <alignment/>
    </xf>
    <xf numFmtId="168" fontId="0" fillId="2" borderId="29"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30"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1" xfId="0" applyFont="1" applyFill="1" applyBorder="1" applyAlignment="1">
      <alignment vertical="center" wrapText="1"/>
    </xf>
    <xf numFmtId="0" fontId="0" fillId="0" borderId="0" xfId="0" applyAlignment="1">
      <alignment vertical="center"/>
    </xf>
    <xf numFmtId="0" fontId="0" fillId="0" borderId="32"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3"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19" xfId="15" applyNumberFormat="1" applyFont="1" applyFill="1" applyBorder="1" applyAlignment="1">
      <alignment horizontal="center"/>
    </xf>
    <xf numFmtId="0" fontId="4" fillId="0" borderId="33" xfId="0" applyFont="1" applyFill="1" applyBorder="1" applyAlignment="1">
      <alignment/>
    </xf>
    <xf numFmtId="0" fontId="0" fillId="0" borderId="3" xfId="0" applyFont="1" applyFill="1" applyBorder="1" applyAlignment="1">
      <alignment/>
    </xf>
    <xf numFmtId="0" fontId="1" fillId="0" borderId="34" xfId="0" applyFont="1" applyFill="1" applyBorder="1" applyAlignment="1">
      <alignment/>
    </xf>
    <xf numFmtId="0" fontId="2" fillId="0" borderId="35" xfId="0" applyFont="1" applyFill="1" applyBorder="1" applyAlignment="1">
      <alignment horizontal="center"/>
    </xf>
    <xf numFmtId="168" fontId="12" fillId="2" borderId="29" xfId="0" applyNumberFormat="1" applyFont="1" applyFill="1" applyBorder="1" applyAlignment="1">
      <alignment/>
    </xf>
    <xf numFmtId="0" fontId="1" fillId="0" borderId="36" xfId="0" applyFont="1" applyFill="1" applyBorder="1" applyAlignment="1">
      <alignment/>
    </xf>
    <xf numFmtId="168" fontId="0" fillId="2" borderId="37" xfId="0" applyNumberFormat="1" applyFont="1" applyFill="1" applyBorder="1" applyAlignment="1">
      <alignment/>
    </xf>
    <xf numFmtId="0" fontId="1" fillId="0" borderId="38"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2" borderId="14" xfId="0" applyNumberFormat="1" applyFont="1" applyFill="1" applyBorder="1" applyAlignment="1">
      <alignment horizontal="center" vertical="center"/>
    </xf>
    <xf numFmtId="0" fontId="0" fillId="2" borderId="0" xfId="0" applyFill="1" applyAlignment="1">
      <alignment/>
    </xf>
    <xf numFmtId="0" fontId="1" fillId="2" borderId="0" xfId="0" applyFont="1" applyFill="1" applyBorder="1" applyAlignment="1">
      <alignment/>
    </xf>
    <xf numFmtId="0" fontId="1" fillId="2" borderId="0" xfId="0" applyFont="1" applyFill="1" applyAlignment="1">
      <alignment/>
    </xf>
    <xf numFmtId="0" fontId="0" fillId="0" borderId="21" xfId="0" applyBorder="1" applyAlignment="1">
      <alignment/>
    </xf>
    <xf numFmtId="0" fontId="0" fillId="0" borderId="6" xfId="0" applyBorder="1" applyAlignment="1">
      <alignment/>
    </xf>
    <xf numFmtId="9" fontId="0" fillId="3" borderId="39" xfId="21" applyFill="1" applyBorder="1" applyAlignment="1">
      <alignment horizontal="center"/>
    </xf>
    <xf numFmtId="172" fontId="0" fillId="3" borderId="40" xfId="17" applyNumberFormat="1" applyFill="1" applyBorder="1" applyAlignment="1">
      <alignment horizontal="right" wrapText="1"/>
    </xf>
    <xf numFmtId="9" fontId="0" fillId="3" borderId="41" xfId="21" applyFill="1" applyBorder="1" applyAlignment="1">
      <alignment horizontal="center"/>
    </xf>
    <xf numFmtId="172" fontId="0" fillId="3" borderId="42" xfId="17" applyNumberFormat="1" applyFill="1" applyBorder="1" applyAlignment="1">
      <alignment horizontal="right" wrapText="1"/>
    </xf>
    <xf numFmtId="0" fontId="0" fillId="0" borderId="43" xfId="0" applyBorder="1" applyAlignment="1">
      <alignment/>
    </xf>
    <xf numFmtId="0" fontId="0" fillId="0" borderId="1" xfId="0" applyBorder="1" applyAlignment="1">
      <alignment/>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2" xfId="0" applyFill="1" applyBorder="1" applyAlignment="1">
      <alignment horizontal="center" vertical="center"/>
    </xf>
    <xf numFmtId="9" fontId="1" fillId="2" borderId="29" xfId="21" applyFont="1" applyFill="1" applyBorder="1" applyAlignment="1">
      <alignment/>
    </xf>
    <xf numFmtId="1" fontId="11" fillId="2" borderId="14" xfId="0" applyNumberFormat="1" applyFont="1" applyFill="1" applyBorder="1" applyAlignment="1">
      <alignment horizontal="center" vertical="center"/>
    </xf>
    <xf numFmtId="0" fontId="14" fillId="0" borderId="46" xfId="0" applyFont="1" applyBorder="1" applyAlignment="1">
      <alignment horizontal="center"/>
    </xf>
    <xf numFmtId="0" fontId="14" fillId="0" borderId="5"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41" xfId="0" applyFill="1" applyBorder="1" applyAlignment="1">
      <alignment/>
    </xf>
    <xf numFmtId="0" fontId="14" fillId="0" borderId="0" xfId="0" applyFont="1" applyFill="1" applyBorder="1" applyAlignment="1">
      <alignment horizontal="center"/>
    </xf>
    <xf numFmtId="9" fontId="0" fillId="0" borderId="41" xfId="21" applyFill="1" applyBorder="1" applyAlignment="1">
      <alignment/>
    </xf>
    <xf numFmtId="0" fontId="1" fillId="0" borderId="0" xfId="0" applyFont="1" applyFill="1" applyBorder="1" applyAlignment="1">
      <alignment readingOrder="1"/>
    </xf>
    <xf numFmtId="0" fontId="4" fillId="0" borderId="16"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7" xfId="0" applyFont="1" applyFill="1" applyBorder="1" applyAlignment="1">
      <alignment horizontal="left"/>
    </xf>
    <xf numFmtId="0" fontId="4" fillId="0" borderId="5" xfId="0" applyFont="1" applyFill="1" applyBorder="1" applyAlignment="1">
      <alignment horizontal="left"/>
    </xf>
    <xf numFmtId="0" fontId="4" fillId="0" borderId="23" xfId="0" applyFont="1" applyFill="1" applyBorder="1" applyAlignment="1">
      <alignment horizontal="right" readingOrder="1"/>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41" xfId="21" applyFont="1" applyFill="1" applyBorder="1" applyAlignment="1">
      <alignment/>
    </xf>
    <xf numFmtId="9" fontId="1" fillId="0" borderId="29"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5" xfId="0" applyFont="1" applyFill="1" applyBorder="1" applyAlignment="1">
      <alignment horizontal="center" wrapText="1"/>
    </xf>
    <xf numFmtId="0" fontId="0" fillId="5" borderId="0" xfId="0" applyFill="1" applyAlignment="1">
      <alignment vertical="center"/>
    </xf>
    <xf numFmtId="0" fontId="1" fillId="0" borderId="27" xfId="0" applyFont="1" applyFill="1" applyBorder="1" applyAlignment="1">
      <alignment horizontal="center" vertical="center" wrapText="1"/>
    </xf>
    <xf numFmtId="9" fontId="1" fillId="3" borderId="1" xfId="0" applyNumberFormat="1" applyFont="1" applyFill="1" applyBorder="1" applyAlignment="1">
      <alignment horizontal="center"/>
    </xf>
    <xf numFmtId="0" fontId="19" fillId="3" borderId="22" xfId="0" applyFont="1" applyFill="1" applyBorder="1" applyAlignment="1">
      <alignment/>
    </xf>
    <xf numFmtId="0" fontId="19" fillId="3" borderId="20" xfId="0" applyFont="1" applyFill="1" applyBorder="1" applyAlignment="1">
      <alignment/>
    </xf>
    <xf numFmtId="0" fontId="19" fillId="3" borderId="28" xfId="0" applyFont="1" applyFill="1" applyBorder="1" applyAlignment="1">
      <alignment/>
    </xf>
    <xf numFmtId="0" fontId="19" fillId="3" borderId="47" xfId="0" applyFont="1" applyFill="1" applyBorder="1" applyAlignment="1">
      <alignment/>
    </xf>
    <xf numFmtId="0" fontId="19" fillId="3" borderId="11" xfId="0" applyFont="1" applyFill="1" applyBorder="1" applyAlignment="1">
      <alignment wrapText="1"/>
    </xf>
    <xf numFmtId="0" fontId="19" fillId="3" borderId="12" xfId="0" applyFont="1" applyFill="1" applyBorder="1" applyAlignment="1">
      <alignment wrapText="1"/>
    </xf>
    <xf numFmtId="0" fontId="18" fillId="3" borderId="45" xfId="0" applyFont="1" applyFill="1" applyBorder="1" applyAlignment="1">
      <alignment horizontal="left" wrapText="1"/>
    </xf>
    <xf numFmtId="167" fontId="12" fillId="2" borderId="29" xfId="15" applyNumberFormat="1" applyFont="1" applyFill="1" applyBorder="1" applyAlignment="1">
      <alignment/>
    </xf>
    <xf numFmtId="0" fontId="4" fillId="0" borderId="33" xfId="0" applyFont="1" applyFill="1" applyBorder="1" applyAlignment="1">
      <alignment readingOrder="1"/>
    </xf>
    <xf numFmtId="0" fontId="4" fillId="0" borderId="34" xfId="0" applyFont="1" applyFill="1" applyBorder="1" applyAlignment="1">
      <alignment horizontal="left"/>
    </xf>
    <xf numFmtId="0" fontId="4" fillId="0" borderId="35" xfId="0" applyFont="1" applyFill="1" applyBorder="1" applyAlignment="1">
      <alignment readingOrder="1"/>
    </xf>
    <xf numFmtId="0" fontId="4" fillId="0" borderId="36" xfId="0" applyFont="1" applyFill="1" applyBorder="1" applyAlignment="1">
      <alignment horizontal="left"/>
    </xf>
    <xf numFmtId="14" fontId="4" fillId="0" borderId="36" xfId="0" applyNumberFormat="1" applyFont="1" applyFill="1" applyBorder="1" applyAlignment="1">
      <alignment horizontal="center"/>
    </xf>
    <xf numFmtId="0" fontId="4" fillId="0" borderId="48" xfId="0" applyFont="1" applyFill="1" applyBorder="1" applyAlignment="1">
      <alignment readingOrder="1"/>
    </xf>
    <xf numFmtId="0" fontId="4" fillId="0" borderId="49" xfId="0" applyFont="1" applyFill="1" applyBorder="1" applyAlignment="1">
      <alignment horizontal="center"/>
    </xf>
    <xf numFmtId="0" fontId="4" fillId="0" borderId="49" xfId="0" applyFont="1" applyFill="1" applyBorder="1" applyAlignment="1">
      <alignment horizontal="right" readingOrder="1"/>
    </xf>
    <xf numFmtId="14" fontId="4" fillId="0" borderId="49" xfId="0" applyNumberFormat="1" applyFont="1" applyFill="1" applyBorder="1" applyAlignment="1">
      <alignment horizontal="center"/>
    </xf>
    <xf numFmtId="0" fontId="4" fillId="0" borderId="38" xfId="0" applyFont="1" applyFill="1" applyBorder="1" applyAlignment="1">
      <alignment horizontal="left"/>
    </xf>
    <xf numFmtId="0" fontId="4" fillId="0" borderId="23" xfId="0" applyFont="1" applyFill="1" applyBorder="1" applyAlignment="1">
      <alignment horizontal="center"/>
    </xf>
    <xf numFmtId="9" fontId="1" fillId="3" borderId="28" xfId="21" applyFont="1" applyFill="1" applyBorder="1" applyAlignment="1">
      <alignment/>
    </xf>
    <xf numFmtId="9" fontId="1" fillId="3" borderId="20" xfId="21" applyFont="1" applyFill="1" applyBorder="1" applyAlignment="1">
      <alignment/>
    </xf>
    <xf numFmtId="0" fontId="19" fillId="3" borderId="50" xfId="0" applyNumberFormat="1" applyFont="1" applyFill="1" applyBorder="1" applyAlignment="1">
      <alignment/>
    </xf>
    <xf numFmtId="0" fontId="19" fillId="3" borderId="51" xfId="0" applyNumberFormat="1" applyFont="1" applyFill="1" applyBorder="1" applyAlignment="1">
      <alignment/>
    </xf>
    <xf numFmtId="0" fontId="4" fillId="0" borderId="23" xfId="0" applyFont="1" applyBorder="1" applyAlignment="1">
      <alignment/>
    </xf>
    <xf numFmtId="0" fontId="9" fillId="0" borderId="52" xfId="0" applyFont="1" applyFill="1" applyBorder="1" applyAlignment="1">
      <alignment horizontal="center"/>
    </xf>
    <xf numFmtId="0" fontId="9" fillId="0" borderId="53" xfId="0" applyFont="1" applyFill="1" applyBorder="1" applyAlignment="1">
      <alignment horizontal="center"/>
    </xf>
    <xf numFmtId="0" fontId="2" fillId="0" borderId="54" xfId="0" applyFont="1" applyFill="1" applyBorder="1" applyAlignment="1">
      <alignment/>
    </xf>
    <xf numFmtId="0" fontId="2" fillId="0" borderId="55" xfId="0" applyFont="1" applyFill="1" applyBorder="1" applyAlignment="1">
      <alignment/>
    </xf>
    <xf numFmtId="0" fontId="2" fillId="0" borderId="56"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7" xfId="0" applyFont="1" applyFill="1" applyBorder="1" applyAlignment="1">
      <alignment horizontal="center"/>
    </xf>
    <xf numFmtId="0" fontId="4" fillId="0" borderId="14" xfId="0" applyFont="1" applyFill="1" applyBorder="1" applyAlignment="1">
      <alignment horizontal="center"/>
    </xf>
    <xf numFmtId="0" fontId="1" fillId="3" borderId="57" xfId="0" applyFont="1" applyFill="1" applyBorder="1" applyAlignment="1">
      <alignment wrapText="1"/>
    </xf>
    <xf numFmtId="0" fontId="1" fillId="3" borderId="51" xfId="0" applyFont="1" applyFill="1" applyBorder="1" applyAlignment="1">
      <alignment wrapText="1"/>
    </xf>
    <xf numFmtId="0" fontId="1" fillId="3" borderId="50" xfId="0" applyFont="1" applyFill="1" applyBorder="1" applyAlignment="1">
      <alignment wrapText="1"/>
    </xf>
    <xf numFmtId="0" fontId="1" fillId="3" borderId="45" xfId="0" applyFont="1" applyFill="1" applyBorder="1" applyAlignment="1">
      <alignment wrapText="1"/>
    </xf>
    <xf numFmtId="0" fontId="19" fillId="3" borderId="57" xfId="0" applyNumberFormat="1" applyFont="1" applyFill="1" applyBorder="1" applyAlignment="1">
      <alignment/>
    </xf>
    <xf numFmtId="0" fontId="19" fillId="3" borderId="45" xfId="0" applyNumberFormat="1" applyFont="1" applyFill="1" applyBorder="1" applyAlignment="1">
      <alignment/>
    </xf>
    <xf numFmtId="0" fontId="19" fillId="3" borderId="23" xfId="0" applyNumberFormat="1" applyFont="1" applyFill="1" applyBorder="1" applyAlignment="1">
      <alignment/>
    </xf>
    <xf numFmtId="0" fontId="19" fillId="3" borderId="58" xfId="0" applyNumberFormat="1" applyFont="1" applyFill="1" applyBorder="1" applyAlignment="1">
      <alignment/>
    </xf>
    <xf numFmtId="0" fontId="19" fillId="3" borderId="59" xfId="0" applyNumberFormat="1" applyFont="1" applyFill="1" applyBorder="1" applyAlignment="1">
      <alignment/>
    </xf>
    <xf numFmtId="0" fontId="19" fillId="3" borderId="60" xfId="0" applyNumberFormat="1" applyFont="1" applyFill="1" applyBorder="1" applyAlignment="1">
      <alignment/>
    </xf>
    <xf numFmtId="0" fontId="19" fillId="3" borderId="43" xfId="0" applyNumberFormat="1" applyFont="1" applyFill="1" applyBorder="1" applyAlignment="1">
      <alignment/>
    </xf>
    <xf numFmtId="172" fontId="18" fillId="0" borderId="2" xfId="0" applyNumberFormat="1" applyFont="1" applyFill="1" applyBorder="1" applyAlignment="1">
      <alignment/>
    </xf>
    <xf numFmtId="172" fontId="18" fillId="0" borderId="27" xfId="0" applyNumberFormat="1" applyFont="1" applyFill="1" applyBorder="1" applyAlignment="1">
      <alignment/>
    </xf>
    <xf numFmtId="172" fontId="18" fillId="0" borderId="14" xfId="0" applyNumberFormat="1" applyFont="1" applyFill="1" applyBorder="1" applyAlignment="1">
      <alignment/>
    </xf>
    <xf numFmtId="0" fontId="0" fillId="3" borderId="59" xfId="0" applyNumberFormat="1" applyFill="1" applyBorder="1" applyAlignment="1">
      <alignment/>
    </xf>
    <xf numFmtId="0" fontId="0" fillId="3" borderId="60" xfId="0" applyNumberFormat="1" applyFill="1" applyBorder="1" applyAlignment="1">
      <alignment/>
    </xf>
    <xf numFmtId="0" fontId="0" fillId="3" borderId="43"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1"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1"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48" xfId="0" applyFont="1" applyBorder="1" applyAlignment="1">
      <alignment horizontal="center" wrapText="1"/>
    </xf>
    <xf numFmtId="0" fontId="0" fillId="0" borderId="49" xfId="0" applyBorder="1" applyAlignment="1">
      <alignment horizontal="center" wrapText="1"/>
    </xf>
    <xf numFmtId="0" fontId="1" fillId="0" borderId="2" xfId="0" applyFont="1" applyBorder="1" applyAlignment="1">
      <alignment horizontal="left" vertical="center" wrapText="1"/>
    </xf>
    <xf numFmtId="0" fontId="1" fillId="0" borderId="27" xfId="0" applyFont="1" applyBorder="1" applyAlignment="1">
      <alignment horizontal="left" vertical="center" wrapText="1"/>
    </xf>
    <xf numFmtId="0" fontId="1" fillId="0" borderId="14" xfId="0" applyFont="1" applyBorder="1" applyAlignment="1">
      <alignment horizontal="left" vertical="center" wrapText="1"/>
    </xf>
    <xf numFmtId="168" fontId="1" fillId="3" borderId="13" xfId="15" applyNumberFormat="1" applyFont="1" applyFill="1" applyBorder="1" applyAlignment="1">
      <alignment horizontal="center" vertical="center" wrapText="1"/>
    </xf>
    <xf numFmtId="168" fontId="1" fillId="3" borderId="7" xfId="15" applyNumberFormat="1" applyFont="1" applyFill="1" applyBorder="1" applyAlignment="1">
      <alignment horizontal="center" vertical="center" wrapText="1"/>
    </xf>
    <xf numFmtId="168" fontId="1" fillId="3" borderId="6" xfId="15" applyNumberFormat="1" applyFont="1" applyFill="1" applyBorder="1" applyAlignment="1">
      <alignment horizontal="center" vertical="center" wrapText="1"/>
    </xf>
    <xf numFmtId="168" fontId="1" fillId="3" borderId="2" xfId="15" applyNumberFormat="1" applyFont="1" applyFill="1" applyBorder="1" applyAlignment="1">
      <alignment horizontal="center" vertical="center" wrapText="1"/>
    </xf>
    <xf numFmtId="168" fontId="1" fillId="3" borderId="27" xfId="15" applyNumberFormat="1" applyFont="1" applyFill="1" applyBorder="1" applyAlignment="1">
      <alignment horizontal="center" vertical="center" wrapText="1"/>
    </xf>
    <xf numFmtId="168" fontId="1" fillId="3"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7"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3" borderId="57" xfId="0" applyFont="1" applyFill="1" applyBorder="1" applyAlignment="1">
      <alignment wrapText="1"/>
    </xf>
    <xf numFmtId="0" fontId="18" fillId="3" borderId="51" xfId="0" applyFont="1" applyFill="1" applyBorder="1" applyAlignment="1">
      <alignment wrapText="1"/>
    </xf>
    <xf numFmtId="0" fontId="18" fillId="3" borderId="50" xfId="0" applyFont="1" applyFill="1" applyBorder="1" applyAlignment="1">
      <alignment wrapText="1"/>
    </xf>
    <xf numFmtId="0" fontId="18" fillId="3" borderId="45" xfId="0" applyFont="1" applyFill="1" applyBorder="1" applyAlignment="1">
      <alignment wrapText="1"/>
    </xf>
    <xf numFmtId="0" fontId="18" fillId="3" borderId="23" xfId="0" applyFont="1" applyFill="1" applyBorder="1" applyAlignment="1">
      <alignment wrapText="1"/>
    </xf>
    <xf numFmtId="0" fontId="18" fillId="3" borderId="58"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3" borderId="61" xfId="0" applyNumberFormat="1" applyFill="1" applyBorder="1" applyAlignment="1">
      <alignment/>
    </xf>
    <xf numFmtId="172" fontId="0" fillId="3" borderId="50" xfId="0" applyNumberFormat="1" applyFill="1" applyBorder="1" applyAlignment="1">
      <alignment/>
    </xf>
    <xf numFmtId="172" fontId="0" fillId="3" borderId="42" xfId="0" applyNumberFormat="1" applyFill="1" applyBorder="1" applyAlignment="1">
      <alignment/>
    </xf>
    <xf numFmtId="172" fontId="0" fillId="3" borderId="58" xfId="0" applyNumberFormat="1" applyFill="1" applyBorder="1" applyAlignment="1">
      <alignment/>
    </xf>
    <xf numFmtId="0" fontId="1" fillId="3" borderId="23" xfId="0" applyFont="1" applyFill="1" applyBorder="1" applyAlignment="1">
      <alignment wrapText="1"/>
    </xf>
    <xf numFmtId="0" fontId="1" fillId="3" borderId="58"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5" xfId="0" applyFont="1" applyFill="1" applyBorder="1" applyAlignment="1">
      <alignment horizontal="left" wrapText="1"/>
    </xf>
    <xf numFmtId="0" fontId="1" fillId="0" borderId="23" xfId="0" applyFont="1" applyFill="1" applyBorder="1" applyAlignment="1">
      <alignment horizontal="left" wrapText="1"/>
    </xf>
    <xf numFmtId="0" fontId="1" fillId="0" borderId="58" xfId="0" applyFont="1" applyFill="1" applyBorder="1" applyAlignment="1">
      <alignment horizontal="left" wrapText="1"/>
    </xf>
    <xf numFmtId="0" fontId="1" fillId="0" borderId="45" xfId="0" applyFont="1" applyFill="1" applyBorder="1" applyAlignment="1">
      <alignment horizontal="left"/>
    </xf>
    <xf numFmtId="0" fontId="1" fillId="0" borderId="23" xfId="0" applyFont="1" applyFill="1" applyBorder="1" applyAlignment="1">
      <alignment horizontal="left"/>
    </xf>
    <xf numFmtId="0" fontId="1" fillId="0" borderId="58" xfId="0" applyFont="1" applyFill="1" applyBorder="1" applyAlignment="1">
      <alignment horizontal="left"/>
    </xf>
    <xf numFmtId="0" fontId="1" fillId="0" borderId="57" xfId="0" applyFont="1" applyFill="1" applyBorder="1" applyAlignment="1">
      <alignment horizontal="left" wrapText="1"/>
    </xf>
    <xf numFmtId="0" fontId="1" fillId="0" borderId="51" xfId="0" applyFont="1" applyFill="1" applyBorder="1" applyAlignment="1">
      <alignment horizontal="left" wrapText="1"/>
    </xf>
    <xf numFmtId="0" fontId="1" fillId="0" borderId="50" xfId="0" applyFont="1" applyFill="1" applyBorder="1" applyAlignment="1">
      <alignment horizontal="left" wrapText="1"/>
    </xf>
    <xf numFmtId="0" fontId="1" fillId="0" borderId="57" xfId="0" applyFont="1" applyFill="1" applyBorder="1" applyAlignment="1">
      <alignment horizontal="left"/>
    </xf>
    <xf numFmtId="0" fontId="1" fillId="0" borderId="51" xfId="0" applyFont="1" applyFill="1" applyBorder="1" applyAlignment="1">
      <alignment horizontal="left"/>
    </xf>
    <xf numFmtId="0" fontId="1" fillId="0" borderId="50" xfId="0" applyFont="1" applyFill="1" applyBorder="1" applyAlignment="1">
      <alignment horizontal="left"/>
    </xf>
    <xf numFmtId="0" fontId="1" fillId="0" borderId="45" xfId="0" applyFont="1" applyFill="1" applyBorder="1" applyAlignment="1">
      <alignment wrapText="1"/>
    </xf>
    <xf numFmtId="0" fontId="1" fillId="0" borderId="23" xfId="0" applyFont="1" applyFill="1" applyBorder="1" applyAlignment="1">
      <alignment wrapText="1"/>
    </xf>
    <xf numFmtId="0" fontId="1" fillId="0" borderId="58" xfId="0" applyFont="1" applyFill="1" applyBorder="1" applyAlignment="1">
      <alignment wrapText="1"/>
    </xf>
    <xf numFmtId="0" fontId="13" fillId="0" borderId="5" xfId="0" applyFont="1" applyFill="1" applyBorder="1" applyAlignment="1">
      <alignment horizontal="center" vertical="center" wrapText="1"/>
    </xf>
    <xf numFmtId="0" fontId="1" fillId="0" borderId="57" xfId="0" applyFont="1" applyFill="1" applyBorder="1" applyAlignment="1">
      <alignment wrapText="1"/>
    </xf>
    <xf numFmtId="0" fontId="1" fillId="0" borderId="51" xfId="0" applyFont="1" applyFill="1" applyBorder="1" applyAlignment="1">
      <alignment wrapText="1"/>
    </xf>
    <xf numFmtId="0" fontId="1" fillId="0" borderId="50"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7"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2" borderId="27" xfId="17" applyNumberFormat="1" applyFont="1" applyFill="1" applyBorder="1" applyAlignment="1">
      <alignment/>
    </xf>
    <xf numFmtId="0" fontId="2" fillId="2" borderId="0" xfId="0" applyFont="1" applyFill="1" applyBorder="1" applyAlignment="1">
      <alignment horizontal="center"/>
    </xf>
    <xf numFmtId="172" fontId="2" fillId="2" borderId="29" xfId="17" applyNumberFormat="1" applyFont="1" applyFill="1" applyBorder="1" applyAlignment="1">
      <alignment/>
    </xf>
    <xf numFmtId="0" fontId="4" fillId="2" borderId="0" xfId="0" applyFont="1" applyFill="1" applyBorder="1" applyAlignment="1">
      <alignment horizontal="center"/>
    </xf>
    <xf numFmtId="168" fontId="5" fillId="2" borderId="27"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2" xfId="0" applyFont="1" applyBorder="1" applyAlignment="1">
      <alignment horizontal="left"/>
    </xf>
    <xf numFmtId="0" fontId="4" fillId="0" borderId="0" xfId="0" applyFont="1" applyAlignment="1">
      <alignment/>
    </xf>
    <xf numFmtId="0" fontId="4" fillId="0" borderId="62" xfId="0" applyFont="1" applyBorder="1" applyAlignment="1">
      <alignment/>
    </xf>
    <xf numFmtId="0" fontId="9" fillId="0" borderId="63" xfId="0" applyFont="1" applyFill="1" applyBorder="1" applyAlignment="1">
      <alignment horizontal="center"/>
    </xf>
    <xf numFmtId="0" fontId="2" fillId="0" borderId="54" xfId="0" applyFont="1" applyFill="1" applyBorder="1" applyAlignment="1">
      <alignment horizontal="left"/>
    </xf>
    <xf numFmtId="0" fontId="2" fillId="0" borderId="55" xfId="0" applyFont="1" applyFill="1" applyBorder="1" applyAlignment="1">
      <alignment horizontal="left"/>
    </xf>
    <xf numFmtId="0" fontId="2" fillId="0" borderId="56" xfId="0" applyFont="1" applyFill="1" applyBorder="1" applyAlignment="1">
      <alignment horizontal="left"/>
    </xf>
    <xf numFmtId="0" fontId="0" fillId="3" borderId="40" xfId="0" applyFill="1" applyBorder="1" applyAlignment="1">
      <alignment wrapText="1"/>
    </xf>
    <xf numFmtId="0" fontId="0" fillId="3" borderId="64" xfId="0" applyFill="1" applyBorder="1" applyAlignment="1">
      <alignment wrapText="1"/>
    </xf>
    <xf numFmtId="0" fontId="0" fillId="3" borderId="65" xfId="0" applyFill="1" applyBorder="1" applyAlignment="1">
      <alignment wrapText="1"/>
    </xf>
    <xf numFmtId="0" fontId="0" fillId="2" borderId="4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6" borderId="2" xfId="0" applyFill="1" applyBorder="1" applyAlignment="1">
      <alignment vertical="center" wrapText="1"/>
    </xf>
    <xf numFmtId="0" fontId="0" fillId="6" borderId="27" xfId="0" applyFill="1" applyBorder="1" applyAlignment="1">
      <alignment vertical="center" wrapText="1"/>
    </xf>
    <xf numFmtId="0" fontId="0" fillId="6" borderId="14" xfId="0" applyFill="1" applyBorder="1" applyAlignment="1">
      <alignment vertical="center" wrapText="1"/>
    </xf>
    <xf numFmtId="0" fontId="9" fillId="0" borderId="52" xfId="0" applyFont="1" applyFill="1" applyBorder="1" applyAlignment="1">
      <alignment horizontal="center" wrapText="1"/>
    </xf>
    <xf numFmtId="0" fontId="9" fillId="0" borderId="53" xfId="0" applyFont="1" applyFill="1" applyBorder="1" applyAlignment="1">
      <alignment horizontal="center" wrapText="1"/>
    </xf>
    <xf numFmtId="0" fontId="9" fillId="0" borderId="63"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xf numFmtId="0" fontId="4" fillId="3" borderId="9" xfId="0" applyFont="1" applyFill="1" applyBorder="1" applyAlignment="1">
      <alignment horizontal="left"/>
    </xf>
    <xf numFmtId="0" fontId="0" fillId="0" borderId="10" xfId="0" applyBorder="1" applyAlignment="1">
      <alignment horizontal="left"/>
    </xf>
    <xf numFmtId="0" fontId="4" fillId="0" borderId="1" xfId="0" applyFont="1" applyFill="1" applyBorder="1" applyAlignment="1">
      <alignment horizontal="left"/>
    </xf>
    <xf numFmtId="0" fontId="4" fillId="3" borderId="1" xfId="0" applyFont="1" applyFill="1" applyBorder="1" applyAlignment="1">
      <alignment horizontal="left"/>
    </xf>
    <xf numFmtId="14" fontId="4" fillId="3" borderId="1" xfId="0" applyNumberFormat="1" applyFont="1" applyFill="1" applyBorder="1" applyAlignment="1" quotePrefix="1">
      <alignment horizontal="left"/>
    </xf>
    <xf numFmtId="0" fontId="4" fillId="0" borderId="9" xfId="0" applyFont="1" applyFill="1" applyBorder="1" applyAlignment="1">
      <alignment horizontal="left"/>
    </xf>
    <xf numFmtId="0" fontId="0" fillId="0" borderId="21" xfId="0" applyBorder="1" applyAlignment="1">
      <alignment horizontal="left"/>
    </xf>
    <xf numFmtId="0" fontId="4" fillId="0" borderId="2" xfId="0" applyFont="1" applyFill="1" applyBorder="1" applyAlignment="1">
      <alignment horizontal="left"/>
    </xf>
    <xf numFmtId="0" fontId="4" fillId="0" borderId="27" xfId="0" applyFont="1" applyFill="1" applyBorder="1" applyAlignment="1">
      <alignment horizontal="left"/>
    </xf>
    <xf numFmtId="0" fontId="4" fillId="0" borderId="14" xfId="0" applyFont="1" applyFill="1" applyBorder="1" applyAlignment="1">
      <alignment horizontal="left"/>
    </xf>
    <xf numFmtId="0" fontId="4" fillId="0" borderId="2" xfId="0" applyFont="1" applyFill="1" applyBorder="1" applyAlignment="1" quotePrefix="1">
      <alignment horizontal="left"/>
    </xf>
    <xf numFmtId="0" fontId="4" fillId="0" borderId="27" xfId="0" applyFont="1" applyFill="1" applyBorder="1" applyAlignment="1" quotePrefix="1">
      <alignment horizontal="left"/>
    </xf>
    <xf numFmtId="0" fontId="4" fillId="0" borderId="14" xfId="0" applyFont="1" applyFill="1" applyBorder="1" applyAlignment="1" quotePrefix="1">
      <alignment horizontal="left"/>
    </xf>
    <xf numFmtId="14" fontId="4" fillId="0" borderId="2" xfId="0" applyNumberFormat="1" applyFont="1" applyFill="1" applyBorder="1" applyAlignment="1">
      <alignment horizontal="left"/>
    </xf>
    <xf numFmtId="14" fontId="4" fillId="0" borderId="14" xfId="0" applyNumberFormat="1" applyFont="1" applyFill="1" applyBorder="1" applyAlignment="1">
      <alignment horizontal="left"/>
    </xf>
    <xf numFmtId="0" fontId="20" fillId="3" borderId="57" xfId="0" applyFont="1" applyFill="1" applyBorder="1" applyAlignment="1">
      <alignment wrapText="1"/>
    </xf>
    <xf numFmtId="0" fontId="20" fillId="3" borderId="51" xfId="0" applyFont="1" applyFill="1" applyBorder="1" applyAlignment="1">
      <alignment wrapText="1"/>
    </xf>
    <xf numFmtId="0" fontId="20" fillId="3" borderId="50" xfId="0" applyFont="1" applyFill="1" applyBorder="1" applyAlignment="1">
      <alignment wrapText="1"/>
    </xf>
    <xf numFmtId="0" fontId="20" fillId="3" borderId="45" xfId="0" applyFont="1" applyFill="1" applyBorder="1" applyAlignment="1">
      <alignment wrapText="1"/>
    </xf>
    <xf numFmtId="0" fontId="14" fillId="0" borderId="23" xfId="0" applyFont="1" applyBorder="1" applyAlignment="1">
      <alignment wrapText="1"/>
    </xf>
    <xf numFmtId="0" fontId="14" fillId="0" borderId="58" xfId="0" applyFont="1" applyBorder="1" applyAlignment="1">
      <alignment wrapText="1"/>
    </xf>
    <xf numFmtId="0" fontId="20" fillId="3" borderId="45" xfId="0" applyFont="1" applyFill="1" applyBorder="1" applyAlignment="1">
      <alignment/>
    </xf>
    <xf numFmtId="0" fontId="20" fillId="3" borderId="23" xfId="0" applyFont="1" applyFill="1" applyBorder="1" applyAlignment="1">
      <alignment/>
    </xf>
    <xf numFmtId="0" fontId="20" fillId="3" borderId="58"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11"/>
  <sheetViews>
    <sheetView tabSelected="1" workbookViewId="0" topLeftCell="A20">
      <selection activeCell="L40" sqref="L40"/>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25" t="s">
        <v>73</v>
      </c>
      <c r="B1" s="226"/>
      <c r="C1" s="226"/>
      <c r="D1" s="226"/>
      <c r="E1" s="226"/>
      <c r="F1" s="226"/>
      <c r="G1" s="226"/>
      <c r="H1" s="69"/>
    </row>
    <row r="2" ht="14.25" thickBot="1" thickTop="1"/>
    <row r="3" spans="1:11" ht="16.5" thickBot="1">
      <c r="A3" s="333" t="s">
        <v>48</v>
      </c>
      <c r="B3" s="334"/>
      <c r="C3" s="334"/>
      <c r="D3" s="334"/>
      <c r="E3" s="334"/>
      <c r="F3" s="334"/>
      <c r="G3" s="335"/>
      <c r="H3" s="41" t="s">
        <v>6</v>
      </c>
      <c r="K3" t="s">
        <v>50</v>
      </c>
    </row>
    <row r="4" spans="1:11" ht="12.75" customHeight="1" thickBot="1">
      <c r="A4" s="12" t="s">
        <v>49</v>
      </c>
      <c r="B4" s="350" t="s">
        <v>330</v>
      </c>
      <c r="C4" s="351"/>
      <c r="D4" s="351"/>
      <c r="E4" s="351"/>
      <c r="F4" s="351"/>
      <c r="G4" s="351"/>
      <c r="K4" s="42" t="s">
        <v>51</v>
      </c>
    </row>
    <row r="5" spans="1:7" ht="12.75">
      <c r="A5" s="12" t="s">
        <v>4</v>
      </c>
      <c r="B5" s="350" t="s">
        <v>331</v>
      </c>
      <c r="C5" s="351"/>
      <c r="D5" s="351"/>
      <c r="E5" s="351"/>
      <c r="F5" s="351"/>
      <c r="G5" s="351"/>
    </row>
    <row r="6" spans="1:7" ht="12.75">
      <c r="A6" s="352" t="s">
        <v>0</v>
      </c>
      <c r="B6" s="353" t="s">
        <v>332</v>
      </c>
      <c r="C6" s="352" t="s">
        <v>192</v>
      </c>
      <c r="D6" s="353" t="s">
        <v>333</v>
      </c>
      <c r="E6" s="352" t="s">
        <v>2</v>
      </c>
      <c r="F6" s="354" t="s">
        <v>341</v>
      </c>
      <c r="G6" s="164"/>
    </row>
    <row r="7" spans="1:7" ht="13.5" thickBot="1">
      <c r="A7" s="165"/>
      <c r="B7" s="124"/>
      <c r="C7" s="166"/>
      <c r="D7" s="124"/>
      <c r="E7" s="166"/>
      <c r="F7" s="167"/>
      <c r="G7" s="164"/>
    </row>
    <row r="8" spans="1:7" ht="16.5" thickBot="1">
      <c r="A8" s="227" t="s">
        <v>53</v>
      </c>
      <c r="B8" s="228"/>
      <c r="C8" s="228"/>
      <c r="D8" s="228"/>
      <c r="E8" s="228"/>
      <c r="F8" s="228"/>
      <c r="G8" s="229"/>
    </row>
    <row r="9" spans="1:7" ht="12.75">
      <c r="A9" s="209"/>
      <c r="B9" s="173"/>
      <c r="C9" s="174"/>
      <c r="D9" s="173"/>
      <c r="E9" s="174"/>
      <c r="F9" s="175"/>
      <c r="G9" s="210"/>
    </row>
    <row r="10" spans="1:7" ht="12.75">
      <c r="A10" s="211"/>
      <c r="B10" s="1" t="s">
        <v>55</v>
      </c>
      <c r="C10" s="166"/>
      <c r="D10" s="124"/>
      <c r="E10" s="166"/>
      <c r="F10" s="167"/>
      <c r="G10" s="212"/>
    </row>
    <row r="11" spans="1:7" ht="12.75">
      <c r="A11" s="211"/>
      <c r="B11" s="1"/>
      <c r="C11" s="166"/>
      <c r="D11" s="124"/>
      <c r="E11" s="166"/>
      <c r="F11" s="167"/>
      <c r="G11" s="212"/>
    </row>
    <row r="12" spans="1:11" ht="12.75">
      <c r="A12" s="211"/>
      <c r="B12" s="21"/>
      <c r="C12" s="166"/>
      <c r="D12" s="124"/>
      <c r="E12" s="7" t="s">
        <v>34</v>
      </c>
      <c r="F12" s="167"/>
      <c r="G12" s="213"/>
      <c r="H12" s="189"/>
      <c r="I12" s="189"/>
      <c r="J12" s="189"/>
      <c r="K12" s="189"/>
    </row>
    <row r="13" spans="1:11" ht="12.75">
      <c r="A13" s="211"/>
      <c r="B13" s="66" t="s">
        <v>214</v>
      </c>
      <c r="C13" s="178"/>
      <c r="D13" s="219"/>
      <c r="E13" s="220">
        <v>0</v>
      </c>
      <c r="F13" s="167"/>
      <c r="G13" s="213"/>
      <c r="H13" s="189"/>
      <c r="I13" s="189"/>
      <c r="J13" s="189"/>
      <c r="K13" s="189"/>
    </row>
    <row r="14" spans="1:11" ht="12.75">
      <c r="A14" s="211"/>
      <c r="B14" s="66" t="s">
        <v>215</v>
      </c>
      <c r="C14" s="178"/>
      <c r="D14" s="219"/>
      <c r="E14" s="220">
        <v>1</v>
      </c>
      <c r="F14" s="167"/>
      <c r="G14" s="213"/>
      <c r="H14" s="189"/>
      <c r="I14" s="189"/>
      <c r="J14" s="189"/>
      <c r="K14" s="189"/>
    </row>
    <row r="15" spans="1:11" ht="12.75">
      <c r="A15" s="211"/>
      <c r="B15" s="66" t="s">
        <v>45</v>
      </c>
      <c r="C15" s="178"/>
      <c r="D15" s="219"/>
      <c r="E15" s="220">
        <v>0</v>
      </c>
      <c r="F15" s="167"/>
      <c r="G15" s="213"/>
      <c r="H15" s="189"/>
      <c r="I15" s="189"/>
      <c r="J15" s="189"/>
      <c r="K15" s="189"/>
    </row>
    <row r="16" spans="1:11" ht="12.75">
      <c r="A16" s="211"/>
      <c r="B16" s="66" t="s">
        <v>46</v>
      </c>
      <c r="C16" s="178"/>
      <c r="D16" s="219"/>
      <c r="E16" s="220">
        <v>0</v>
      </c>
      <c r="F16" s="167"/>
      <c r="G16" s="212"/>
      <c r="H16" s="189"/>
      <c r="I16" s="189"/>
      <c r="J16" s="189"/>
      <c r="K16" s="189"/>
    </row>
    <row r="17" spans="1:7" ht="12.75">
      <c r="A17" s="211"/>
      <c r="B17" s="124"/>
      <c r="C17" s="166"/>
      <c r="D17" s="124"/>
      <c r="E17" s="166"/>
      <c r="F17" s="167"/>
      <c r="G17" s="212"/>
    </row>
    <row r="18" spans="1:7" ht="13.5" thickBot="1">
      <c r="A18" s="211"/>
      <c r="B18" s="124"/>
      <c r="C18" s="171" t="s">
        <v>198</v>
      </c>
      <c r="D18" s="124"/>
      <c r="E18" s="160">
        <f>SUM(E13:E16)</f>
        <v>1</v>
      </c>
      <c r="F18" s="167"/>
      <c r="G18" s="212"/>
    </row>
    <row r="19" spans="1:7" ht="14.25" thickBot="1" thickTop="1">
      <c r="A19" s="214"/>
      <c r="B19" s="215"/>
      <c r="C19" s="216"/>
      <c r="D19" s="215"/>
      <c r="E19" s="216"/>
      <c r="F19" s="217"/>
      <c r="G19" s="218"/>
    </row>
    <row r="20" spans="1:7" ht="13.5" thickBot="1">
      <c r="A20" s="165"/>
      <c r="B20" s="124"/>
      <c r="C20" s="166"/>
      <c r="D20" s="124"/>
      <c r="E20" s="166"/>
      <c r="F20" s="167"/>
      <c r="G20" s="164"/>
    </row>
    <row r="21" spans="1:7" ht="16.5" thickBot="1">
      <c r="A21" s="227" t="s">
        <v>52</v>
      </c>
      <c r="B21" s="228"/>
      <c r="C21" s="228"/>
      <c r="D21" s="228"/>
      <c r="E21" s="228"/>
      <c r="F21" s="228"/>
      <c r="G21" s="229"/>
    </row>
    <row r="22" spans="1:7" ht="12.75">
      <c r="A22" s="172"/>
      <c r="B22" s="173"/>
      <c r="C22" s="174"/>
      <c r="D22" s="173"/>
      <c r="E22" s="174"/>
      <c r="F22" s="175"/>
      <c r="G22" s="176"/>
    </row>
    <row r="23" spans="1:7" ht="12.75">
      <c r="A23" s="28"/>
      <c r="B23" s="1" t="s">
        <v>197</v>
      </c>
      <c r="C23" s="1"/>
      <c r="D23" s="124"/>
      <c r="E23" s="166"/>
      <c r="F23" s="167"/>
      <c r="G23" s="177"/>
    </row>
    <row r="24" spans="1:7" ht="12.75">
      <c r="A24" s="184"/>
      <c r="B24" s="1"/>
      <c r="C24" s="1"/>
      <c r="D24" s="124"/>
      <c r="E24" s="166"/>
      <c r="F24" s="167"/>
      <c r="G24" s="177"/>
    </row>
    <row r="25" spans="1:7" ht="12.75">
      <c r="A25" s="184"/>
      <c r="B25" s="1"/>
      <c r="C25" s="6"/>
      <c r="D25" s="124"/>
      <c r="E25" s="7" t="s">
        <v>34</v>
      </c>
      <c r="F25" s="167"/>
      <c r="G25" s="177"/>
    </row>
    <row r="26" spans="1:7" ht="12.75">
      <c r="A26" s="28"/>
      <c r="B26" s="224" t="s">
        <v>216</v>
      </c>
      <c r="C26" s="224"/>
      <c r="D26" s="224"/>
      <c r="E26" s="221">
        <v>1</v>
      </c>
      <c r="F26" s="167"/>
      <c r="G26" s="177"/>
    </row>
    <row r="27" spans="1:7" ht="12.75">
      <c r="A27" s="28"/>
      <c r="B27" s="224" t="s">
        <v>194</v>
      </c>
      <c r="C27" s="224"/>
      <c r="D27" s="224"/>
      <c r="E27" s="221">
        <v>0</v>
      </c>
      <c r="F27" s="167"/>
      <c r="G27" s="177"/>
    </row>
    <row r="28" spans="1:7" ht="12.75">
      <c r="A28" s="28"/>
      <c r="B28" s="224" t="s">
        <v>219</v>
      </c>
      <c r="C28" s="224"/>
      <c r="D28" s="224"/>
      <c r="E28" s="221">
        <v>0</v>
      </c>
      <c r="F28" s="167"/>
      <c r="G28" s="177"/>
    </row>
    <row r="29" spans="1:7" ht="12.75">
      <c r="A29" s="28"/>
      <c r="B29" s="224" t="s">
        <v>217</v>
      </c>
      <c r="C29" s="224"/>
      <c r="D29" s="224"/>
      <c r="E29" s="221">
        <v>0</v>
      </c>
      <c r="F29" s="167"/>
      <c r="G29" s="177"/>
    </row>
    <row r="30" spans="1:7" ht="12.75">
      <c r="A30" s="28"/>
      <c r="B30" s="224" t="s">
        <v>195</v>
      </c>
      <c r="C30" s="224"/>
      <c r="D30" s="224"/>
      <c r="E30" s="221">
        <v>0</v>
      </c>
      <c r="F30" s="167"/>
      <c r="G30" s="177"/>
    </row>
    <row r="31" spans="1:7" ht="12.75">
      <c r="A31" s="28"/>
      <c r="B31" s="224" t="s">
        <v>218</v>
      </c>
      <c r="C31" s="224"/>
      <c r="D31" s="224"/>
      <c r="E31" s="221">
        <v>0</v>
      </c>
      <c r="F31" s="167"/>
      <c r="G31" s="177"/>
    </row>
    <row r="32" spans="1:7" ht="12.75">
      <c r="A32" s="28"/>
      <c r="B32" s="224" t="s">
        <v>196</v>
      </c>
      <c r="C32" s="224"/>
      <c r="D32" s="224"/>
      <c r="E32" s="220">
        <v>0</v>
      </c>
      <c r="F32" s="167"/>
      <c r="G32" s="177"/>
    </row>
    <row r="33" spans="1:7" ht="12.75">
      <c r="A33" s="28"/>
      <c r="B33" s="25"/>
      <c r="C33" s="39"/>
      <c r="D33" s="124"/>
      <c r="E33" s="40"/>
      <c r="F33" s="167"/>
      <c r="G33" s="177"/>
    </row>
    <row r="34" spans="1:7" ht="13.5" thickBot="1">
      <c r="A34" s="28"/>
      <c r="B34" s="13"/>
      <c r="C34" s="171" t="s">
        <v>198</v>
      </c>
      <c r="D34" s="124"/>
      <c r="E34" s="160">
        <f>SUM(E26:E33)</f>
        <v>1</v>
      </c>
      <c r="F34" s="167"/>
      <c r="G34" s="177"/>
    </row>
    <row r="35" spans="1:7" ht="13.5" thickTop="1">
      <c r="A35" s="179"/>
      <c r="B35" s="180"/>
      <c r="C35" s="181"/>
      <c r="D35" s="180"/>
      <c r="E35" s="181"/>
      <c r="F35" s="182"/>
      <c r="G35" s="183"/>
    </row>
    <row r="36" spans="1:7" ht="13.5" thickBot="1">
      <c r="A36" s="165"/>
      <c r="B36" s="124"/>
      <c r="C36" s="166"/>
      <c r="D36" s="124"/>
      <c r="E36" s="166"/>
      <c r="F36" s="167"/>
      <c r="G36" s="164"/>
    </row>
    <row r="37" spans="1:7" ht="16.5" thickBot="1">
      <c r="A37" s="227" t="s">
        <v>26</v>
      </c>
      <c r="B37" s="228"/>
      <c r="C37" s="228"/>
      <c r="D37" s="228"/>
      <c r="E37" s="228"/>
      <c r="F37" s="228"/>
      <c r="G37" s="229"/>
    </row>
    <row r="38" spans="1:7" ht="12.75">
      <c r="A38" s="103"/>
      <c r="B38" s="6"/>
      <c r="C38" s="6"/>
      <c r="D38" s="6"/>
      <c r="E38" s="6"/>
      <c r="F38" s="6"/>
      <c r="G38" s="149"/>
    </row>
    <row r="39" spans="1:7" ht="12.75">
      <c r="A39" s="156"/>
      <c r="B39" s="231" t="s">
        <v>187</v>
      </c>
      <c r="C39" s="232"/>
      <c r="D39" s="232"/>
      <c r="E39" s="232"/>
      <c r="F39" s="232"/>
      <c r="G39" s="233"/>
    </row>
    <row r="40" spans="1:11" ht="90" customHeight="1">
      <c r="A40" s="157">
        <v>1</v>
      </c>
      <c r="B40" s="365" t="s">
        <v>342</v>
      </c>
      <c r="C40" s="366"/>
      <c r="D40" s="366"/>
      <c r="E40" s="366"/>
      <c r="F40" s="366"/>
      <c r="G40" s="367"/>
      <c r="H40" s="17" t="s">
        <v>6</v>
      </c>
      <c r="K40" t="s">
        <v>181</v>
      </c>
    </row>
    <row r="41" spans="1:11" ht="42" customHeight="1">
      <c r="A41" s="158">
        <v>2</v>
      </c>
      <c r="B41" s="365" t="s">
        <v>338</v>
      </c>
      <c r="C41" s="366"/>
      <c r="D41" s="366"/>
      <c r="E41" s="366"/>
      <c r="F41" s="366"/>
      <c r="G41" s="367"/>
      <c r="K41" t="s">
        <v>182</v>
      </c>
    </row>
    <row r="42" spans="1:7" ht="57" customHeight="1">
      <c r="A42" s="159">
        <v>3</v>
      </c>
      <c r="B42" s="368" t="s">
        <v>339</v>
      </c>
      <c r="C42" s="369"/>
      <c r="D42" s="369"/>
      <c r="E42" s="369"/>
      <c r="F42" s="369"/>
      <c r="G42" s="370"/>
    </row>
    <row r="43" spans="1:7" ht="56.25" customHeight="1">
      <c r="A43" s="159">
        <v>4</v>
      </c>
      <c r="B43" s="368" t="s">
        <v>340</v>
      </c>
      <c r="C43" s="369"/>
      <c r="D43" s="369"/>
      <c r="E43" s="369"/>
      <c r="F43" s="369"/>
      <c r="G43" s="370"/>
    </row>
    <row r="44" spans="1:7" ht="21.75" customHeight="1">
      <c r="A44" s="159">
        <v>5</v>
      </c>
      <c r="B44" s="371" t="s">
        <v>337</v>
      </c>
      <c r="C44" s="372"/>
      <c r="D44" s="372"/>
      <c r="E44" s="372"/>
      <c r="F44" s="372"/>
      <c r="G44" s="373"/>
    </row>
    <row r="45" spans="1:7" ht="12.75">
      <c r="A45" s="103"/>
      <c r="B45" s="104"/>
      <c r="C45" s="104"/>
      <c r="D45" s="105"/>
      <c r="E45" s="105"/>
      <c r="F45" s="27"/>
      <c r="G45" s="155"/>
    </row>
    <row r="46" spans="1:7" ht="13.5" thickBot="1">
      <c r="A46" s="165"/>
      <c r="B46" s="124"/>
      <c r="C46" s="166"/>
      <c r="D46" s="124"/>
      <c r="E46" s="166"/>
      <c r="F46" s="167"/>
      <c r="G46" s="164"/>
    </row>
    <row r="47" spans="1:7" ht="16.5" thickBot="1">
      <c r="A47" s="227" t="s">
        <v>74</v>
      </c>
      <c r="B47" s="228"/>
      <c r="C47" s="228"/>
      <c r="D47" s="228"/>
      <c r="E47" s="228"/>
      <c r="F47" s="228"/>
      <c r="G47" s="229"/>
    </row>
    <row r="49" spans="1:15" ht="12.75">
      <c r="A49" s="70" t="s">
        <v>75</v>
      </c>
      <c r="B49" s="23"/>
      <c r="C49" s="71" t="s">
        <v>190</v>
      </c>
      <c r="D49" s="71" t="s">
        <v>76</v>
      </c>
      <c r="E49" s="71" t="s">
        <v>77</v>
      </c>
      <c r="F49" s="71" t="s">
        <v>78</v>
      </c>
      <c r="G49" s="72"/>
      <c r="K49" s="230" t="s">
        <v>79</v>
      </c>
      <c r="L49" s="230"/>
      <c r="M49" s="230"/>
      <c r="N49" s="230"/>
      <c r="O49" s="230"/>
    </row>
    <row r="50" spans="1:7" ht="12.75">
      <c r="A50" s="73"/>
      <c r="B50" s="1"/>
      <c r="G50" s="24"/>
    </row>
    <row r="51" spans="1:10" ht="12.75">
      <c r="A51" s="74" t="s">
        <v>80</v>
      </c>
      <c r="B51" s="75" t="s">
        <v>81</v>
      </c>
      <c r="C51" s="83">
        <v>75000</v>
      </c>
      <c r="D51" s="83">
        <v>0</v>
      </c>
      <c r="E51" s="83">
        <v>0</v>
      </c>
      <c r="F51" s="83">
        <v>0</v>
      </c>
      <c r="G51" s="24"/>
      <c r="H51" s="17"/>
      <c r="I51" t="s">
        <v>89</v>
      </c>
      <c r="J51" s="85">
        <f>NPV(NPVRate,D51,E51,F51)</f>
        <v>0</v>
      </c>
    </row>
    <row r="52" spans="1:17" ht="25.5">
      <c r="A52" s="79"/>
      <c r="B52" s="25"/>
      <c r="C52" s="80"/>
      <c r="D52" s="81"/>
      <c r="E52" s="81"/>
      <c r="F52" s="81"/>
      <c r="G52" s="24"/>
      <c r="H52" s="17"/>
      <c r="K52" s="77" t="s">
        <v>82</v>
      </c>
      <c r="L52" s="78" t="s">
        <v>83</v>
      </c>
      <c r="M52" s="78" t="s">
        <v>322</v>
      </c>
      <c r="N52" s="78" t="s">
        <v>85</v>
      </c>
      <c r="O52" s="78" t="s">
        <v>323</v>
      </c>
      <c r="Q52" s="78" t="s">
        <v>99</v>
      </c>
    </row>
    <row r="53" spans="1:17" ht="12.75">
      <c r="A53" s="82" t="s">
        <v>87</v>
      </c>
      <c r="B53" s="25" t="s">
        <v>88</v>
      </c>
      <c r="C53" s="83">
        <v>0</v>
      </c>
      <c r="D53" s="84">
        <v>0</v>
      </c>
      <c r="E53" s="84">
        <v>0</v>
      </c>
      <c r="F53" s="84">
        <v>0</v>
      </c>
      <c r="G53" s="24"/>
      <c r="H53" s="17"/>
      <c r="I53" t="s">
        <v>89</v>
      </c>
      <c r="J53" s="85">
        <f aca="true" t="shared" si="0" ref="J53:J58">NPV(NPVRate,D53,E53,F53)</f>
        <v>0</v>
      </c>
      <c r="K53" s="201"/>
      <c r="L53" s="87">
        <v>0</v>
      </c>
      <c r="M53" s="86">
        <v>0</v>
      </c>
      <c r="N53" s="88">
        <f aca="true" t="shared" si="1" ref="N53:N58">M53*Q53</f>
        <v>0</v>
      </c>
      <c r="O53" s="89">
        <f aca="true" t="shared" si="2" ref="O53:O58">L53*N53</f>
        <v>0</v>
      </c>
      <c r="Q53" s="88">
        <v>260</v>
      </c>
    </row>
    <row r="54" spans="1:17" ht="12.75">
      <c r="A54" s="79"/>
      <c r="B54" s="25" t="s">
        <v>90</v>
      </c>
      <c r="C54" s="84">
        <v>0</v>
      </c>
      <c r="D54" s="84">
        <v>0</v>
      </c>
      <c r="E54" s="84">
        <v>0</v>
      </c>
      <c r="F54" s="84">
        <v>0</v>
      </c>
      <c r="G54" s="24"/>
      <c r="H54" s="17"/>
      <c r="I54" t="s">
        <v>89</v>
      </c>
      <c r="J54" s="85">
        <f t="shared" si="0"/>
        <v>0</v>
      </c>
      <c r="K54" s="202"/>
      <c r="L54" s="91">
        <v>0</v>
      </c>
      <c r="M54" s="90">
        <v>0</v>
      </c>
      <c r="N54" s="88">
        <f t="shared" si="1"/>
        <v>0</v>
      </c>
      <c r="O54" s="93">
        <f t="shared" si="2"/>
        <v>0</v>
      </c>
      <c r="Q54" s="92">
        <v>260</v>
      </c>
    </row>
    <row r="55" spans="1:17" ht="12.75">
      <c r="A55" s="79"/>
      <c r="B55" s="25" t="s">
        <v>91</v>
      </c>
      <c r="C55" s="84">
        <v>0</v>
      </c>
      <c r="D55" s="84">
        <v>0</v>
      </c>
      <c r="E55" s="84">
        <v>0</v>
      </c>
      <c r="F55" s="84">
        <v>0</v>
      </c>
      <c r="G55" s="24"/>
      <c r="H55" s="17"/>
      <c r="I55" t="s">
        <v>89</v>
      </c>
      <c r="J55" s="85">
        <f t="shared" si="0"/>
        <v>0</v>
      </c>
      <c r="K55" s="202"/>
      <c r="L55" s="91">
        <v>0</v>
      </c>
      <c r="M55" s="90">
        <v>0</v>
      </c>
      <c r="N55" s="88">
        <f t="shared" si="1"/>
        <v>0</v>
      </c>
      <c r="O55" s="93">
        <f t="shared" si="2"/>
        <v>0</v>
      </c>
      <c r="Q55" s="92">
        <v>260</v>
      </c>
    </row>
    <row r="56" spans="1:17" ht="12.75">
      <c r="A56" s="79"/>
      <c r="B56" s="25" t="s">
        <v>92</v>
      </c>
      <c r="C56" s="84">
        <v>0</v>
      </c>
      <c r="D56" s="84">
        <v>0</v>
      </c>
      <c r="E56" s="84">
        <v>0</v>
      </c>
      <c r="F56" s="84">
        <v>0</v>
      </c>
      <c r="G56" s="24"/>
      <c r="H56" s="17"/>
      <c r="I56" t="s">
        <v>89</v>
      </c>
      <c r="J56" s="85">
        <f t="shared" si="0"/>
        <v>0</v>
      </c>
      <c r="K56" s="202"/>
      <c r="L56" s="91">
        <v>0</v>
      </c>
      <c r="M56" s="90">
        <v>0</v>
      </c>
      <c r="N56" s="88">
        <f t="shared" si="1"/>
        <v>0</v>
      </c>
      <c r="O56" s="93">
        <f t="shared" si="2"/>
        <v>0</v>
      </c>
      <c r="Q56" s="92">
        <v>260</v>
      </c>
    </row>
    <row r="57" spans="1:17" ht="12.75">
      <c r="A57" s="79"/>
      <c r="B57" s="94" t="s">
        <v>93</v>
      </c>
      <c r="C57" s="84">
        <v>0</v>
      </c>
      <c r="D57" s="84">
        <v>0</v>
      </c>
      <c r="E57" s="84">
        <v>0</v>
      </c>
      <c r="F57" s="84">
        <v>0</v>
      </c>
      <c r="G57" s="24"/>
      <c r="H57" s="17"/>
      <c r="I57" t="s">
        <v>89</v>
      </c>
      <c r="J57" s="85">
        <f t="shared" si="0"/>
        <v>0</v>
      </c>
      <c r="K57" s="202"/>
      <c r="L57" s="91">
        <v>0</v>
      </c>
      <c r="M57" s="90">
        <v>0</v>
      </c>
      <c r="N57" s="88">
        <f t="shared" si="1"/>
        <v>0</v>
      </c>
      <c r="O57" s="93">
        <f t="shared" si="2"/>
        <v>0</v>
      </c>
      <c r="Q57" s="92">
        <v>260</v>
      </c>
    </row>
    <row r="58" spans="1:17" ht="12.75">
      <c r="A58" s="79"/>
      <c r="B58" s="94" t="s">
        <v>93</v>
      </c>
      <c r="C58" s="84">
        <v>0</v>
      </c>
      <c r="D58" s="84">
        <v>0</v>
      </c>
      <c r="E58" s="84">
        <v>0</v>
      </c>
      <c r="F58" s="84">
        <v>0</v>
      </c>
      <c r="G58" s="24"/>
      <c r="H58" s="17"/>
      <c r="I58" t="s">
        <v>89</v>
      </c>
      <c r="J58" s="85">
        <f t="shared" si="0"/>
        <v>0</v>
      </c>
      <c r="K58" s="203"/>
      <c r="L58" s="96">
        <v>0</v>
      </c>
      <c r="M58" s="95">
        <v>0</v>
      </c>
      <c r="N58" s="156">
        <f t="shared" si="1"/>
        <v>0</v>
      </c>
      <c r="O58" s="98">
        <f t="shared" si="2"/>
        <v>0</v>
      </c>
      <c r="Q58" s="92">
        <v>260</v>
      </c>
    </row>
    <row r="59" spans="1:7" ht="12.75">
      <c r="A59" s="82"/>
      <c r="B59" s="1"/>
      <c r="C59" s="99"/>
      <c r="D59" s="99"/>
      <c r="E59" s="99"/>
      <c r="F59" s="99"/>
      <c r="G59" s="24"/>
    </row>
    <row r="60" spans="1:15" ht="13.5" thickBot="1">
      <c r="A60" s="82"/>
      <c r="B60" s="25" t="s">
        <v>94</v>
      </c>
      <c r="C60" s="100">
        <f>C51+J51</f>
        <v>75000</v>
      </c>
      <c r="D60" s="99"/>
      <c r="E60" s="99"/>
      <c r="F60" s="99"/>
      <c r="G60" s="24"/>
      <c r="N60" s="101" t="s">
        <v>42</v>
      </c>
      <c r="O60" s="102">
        <f>SUM(O53:O58)</f>
        <v>0</v>
      </c>
    </row>
    <row r="61" spans="1:7" ht="14.25" thickBot="1" thickTop="1">
      <c r="A61" s="82"/>
      <c r="B61" s="25" t="s">
        <v>95</v>
      </c>
      <c r="C61" s="100">
        <f>SUM(C53:C58)+SUM(J53:J58)</f>
        <v>0</v>
      </c>
      <c r="D61" s="99"/>
      <c r="E61" s="99"/>
      <c r="F61" s="99"/>
      <c r="G61" s="24"/>
    </row>
    <row r="62" spans="1:15" ht="13.5" thickTop="1">
      <c r="A62" s="103"/>
      <c r="B62" s="104"/>
      <c r="C62" s="104"/>
      <c r="D62" s="105"/>
      <c r="E62" s="105"/>
      <c r="F62" s="105"/>
      <c r="G62" s="26"/>
      <c r="K62" s="230" t="s">
        <v>96</v>
      </c>
      <c r="L62" s="230"/>
      <c r="M62" s="230"/>
      <c r="N62" s="230"/>
      <c r="O62" s="230"/>
    </row>
    <row r="63" spans="1:7" ht="12.75">
      <c r="A63" s="3"/>
      <c r="B63" s="1"/>
      <c r="C63" s="1"/>
      <c r="D63" s="1"/>
      <c r="E63" s="1"/>
      <c r="F63" s="1"/>
      <c r="G63" s="1"/>
    </row>
    <row r="64" spans="1:17" ht="25.5">
      <c r="A64" s="106" t="s">
        <v>97</v>
      </c>
      <c r="B64" s="23"/>
      <c r="C64" s="107" t="s">
        <v>190</v>
      </c>
      <c r="D64" s="107" t="s">
        <v>76</v>
      </c>
      <c r="E64" s="107" t="s">
        <v>77</v>
      </c>
      <c r="F64" s="107" t="s">
        <v>78</v>
      </c>
      <c r="G64" s="72"/>
      <c r="K64" s="77" t="s">
        <v>82</v>
      </c>
      <c r="L64" s="78" t="s">
        <v>83</v>
      </c>
      <c r="M64" s="78" t="s">
        <v>84</v>
      </c>
      <c r="N64" s="78" t="s">
        <v>85</v>
      </c>
      <c r="O64" s="78" t="s">
        <v>98</v>
      </c>
      <c r="Q64" s="78" t="s">
        <v>99</v>
      </c>
    </row>
    <row r="65" spans="1:17" ht="12.75">
      <c r="A65" s="108"/>
      <c r="B65" s="1"/>
      <c r="C65" s="109"/>
      <c r="D65" s="109"/>
      <c r="E65" s="109"/>
      <c r="F65" s="109"/>
      <c r="G65" s="24"/>
      <c r="K65" s="201"/>
      <c r="L65" s="87">
        <v>0</v>
      </c>
      <c r="M65" s="86">
        <v>0</v>
      </c>
      <c r="N65" s="88">
        <f aca="true" t="shared" si="3" ref="N65:N70">M65*Q65</f>
        <v>0</v>
      </c>
      <c r="O65" s="89">
        <f aca="true" t="shared" si="4" ref="O65:O70">L65*N65</f>
        <v>0</v>
      </c>
      <c r="Q65" s="88">
        <v>260</v>
      </c>
    </row>
    <row r="66" spans="1:17" ht="12.75">
      <c r="A66" s="82" t="s">
        <v>100</v>
      </c>
      <c r="B66" s="25" t="s">
        <v>88</v>
      </c>
      <c r="C66" s="84">
        <v>0</v>
      </c>
      <c r="D66" s="84">
        <v>0</v>
      </c>
      <c r="E66" s="84">
        <v>0</v>
      </c>
      <c r="F66" s="84">
        <v>0</v>
      </c>
      <c r="G66" s="24"/>
      <c r="I66" t="s">
        <v>89</v>
      </c>
      <c r="J66" s="85">
        <f aca="true" t="shared" si="5" ref="J66:J79">NPV(NPVRate,D66,E66,F66)</f>
        <v>0</v>
      </c>
      <c r="K66" s="202"/>
      <c r="L66" s="91">
        <v>0</v>
      </c>
      <c r="M66" s="90">
        <v>0</v>
      </c>
      <c r="N66" s="88">
        <f t="shared" si="3"/>
        <v>0</v>
      </c>
      <c r="O66" s="93">
        <f t="shared" si="4"/>
        <v>0</v>
      </c>
      <c r="Q66" s="92">
        <v>260</v>
      </c>
    </row>
    <row r="67" spans="1:17" ht="12.75">
      <c r="A67" s="82"/>
      <c r="B67" s="25" t="s">
        <v>90</v>
      </c>
      <c r="C67" s="84">
        <v>0</v>
      </c>
      <c r="D67" s="84">
        <v>0</v>
      </c>
      <c r="E67" s="84">
        <v>0</v>
      </c>
      <c r="F67" s="84">
        <v>0</v>
      </c>
      <c r="G67" s="24"/>
      <c r="I67" t="s">
        <v>89</v>
      </c>
      <c r="J67" s="85">
        <f t="shared" si="5"/>
        <v>0</v>
      </c>
      <c r="K67" s="202"/>
      <c r="L67" s="91">
        <v>0</v>
      </c>
      <c r="M67" s="90">
        <v>0</v>
      </c>
      <c r="N67" s="88">
        <f t="shared" si="3"/>
        <v>0</v>
      </c>
      <c r="O67" s="93">
        <f t="shared" si="4"/>
        <v>0</v>
      </c>
      <c r="Q67" s="92">
        <v>260</v>
      </c>
    </row>
    <row r="68" spans="1:17" ht="12.75">
      <c r="A68" s="82"/>
      <c r="B68" s="25" t="s">
        <v>91</v>
      </c>
      <c r="C68" s="84">
        <v>0</v>
      </c>
      <c r="D68" s="84">
        <v>0</v>
      </c>
      <c r="E68" s="84">
        <v>0</v>
      </c>
      <c r="F68" s="84">
        <v>0</v>
      </c>
      <c r="G68" s="24"/>
      <c r="I68" t="s">
        <v>89</v>
      </c>
      <c r="J68" s="85">
        <f t="shared" si="5"/>
        <v>0</v>
      </c>
      <c r="K68" s="202"/>
      <c r="L68" s="91">
        <v>0</v>
      </c>
      <c r="M68" s="90">
        <v>0</v>
      </c>
      <c r="N68" s="88">
        <f t="shared" si="3"/>
        <v>0</v>
      </c>
      <c r="O68" s="93">
        <f t="shared" si="4"/>
        <v>0</v>
      </c>
      <c r="Q68" s="92">
        <v>260</v>
      </c>
    </row>
    <row r="69" spans="1:17" ht="12.75">
      <c r="A69" s="82"/>
      <c r="B69" s="25" t="s">
        <v>101</v>
      </c>
      <c r="C69" s="84">
        <v>0</v>
      </c>
      <c r="D69" s="84">
        <v>0</v>
      </c>
      <c r="E69" s="84">
        <v>0</v>
      </c>
      <c r="F69" s="84">
        <v>0</v>
      </c>
      <c r="G69" s="24"/>
      <c r="I69" t="s">
        <v>89</v>
      </c>
      <c r="J69" s="85">
        <f t="shared" si="5"/>
        <v>0</v>
      </c>
      <c r="K69" s="202"/>
      <c r="L69" s="91">
        <v>0</v>
      </c>
      <c r="M69" s="90">
        <v>0</v>
      </c>
      <c r="N69" s="88">
        <f t="shared" si="3"/>
        <v>0</v>
      </c>
      <c r="O69" s="93">
        <f t="shared" si="4"/>
        <v>0</v>
      </c>
      <c r="Q69" s="92">
        <v>260</v>
      </c>
    </row>
    <row r="70" spans="1:17" ht="12.75">
      <c r="A70" s="82"/>
      <c r="B70" s="94" t="s">
        <v>93</v>
      </c>
      <c r="C70" s="84">
        <v>0</v>
      </c>
      <c r="D70" s="84">
        <v>0</v>
      </c>
      <c r="E70" s="84">
        <v>0</v>
      </c>
      <c r="F70" s="84">
        <v>0</v>
      </c>
      <c r="G70" s="24"/>
      <c r="I70" t="s">
        <v>89</v>
      </c>
      <c r="J70" s="85">
        <f t="shared" si="5"/>
        <v>0</v>
      </c>
      <c r="K70" s="202"/>
      <c r="L70" s="91">
        <v>0</v>
      </c>
      <c r="M70" s="90">
        <v>0</v>
      </c>
      <c r="N70" s="88">
        <f t="shared" si="3"/>
        <v>0</v>
      </c>
      <c r="O70" s="93">
        <f t="shared" si="4"/>
        <v>0</v>
      </c>
      <c r="Q70" s="92">
        <v>260</v>
      </c>
    </row>
    <row r="71" spans="1:17" ht="12.75">
      <c r="A71" s="82"/>
      <c r="B71" s="94" t="s">
        <v>93</v>
      </c>
      <c r="C71" s="84">
        <v>0</v>
      </c>
      <c r="D71" s="84">
        <v>0</v>
      </c>
      <c r="E71" s="84">
        <v>0</v>
      </c>
      <c r="F71" s="84">
        <v>0</v>
      </c>
      <c r="G71" s="24"/>
      <c r="I71" t="s">
        <v>89</v>
      </c>
      <c r="J71" s="85">
        <f t="shared" si="5"/>
        <v>0</v>
      </c>
      <c r="K71" s="111"/>
      <c r="L71" s="112"/>
      <c r="M71" s="111"/>
      <c r="N71" s="111"/>
      <c r="O71" s="112"/>
      <c r="P71" s="113"/>
      <c r="Q71" s="111"/>
    </row>
    <row r="72" spans="1:17" ht="12.75">
      <c r="A72" s="82" t="s">
        <v>102</v>
      </c>
      <c r="B72" s="25" t="s">
        <v>103</v>
      </c>
      <c r="C72" s="84">
        <v>0</v>
      </c>
      <c r="D72" s="84">
        <v>0</v>
      </c>
      <c r="E72" s="84">
        <v>0</v>
      </c>
      <c r="F72" s="84">
        <v>0</v>
      </c>
      <c r="G72" s="24"/>
      <c r="I72" t="s">
        <v>89</v>
      </c>
      <c r="J72" s="85">
        <f t="shared" si="5"/>
        <v>0</v>
      </c>
      <c r="K72" s="113"/>
      <c r="L72" s="114"/>
      <c r="M72" s="113"/>
      <c r="N72" s="101" t="s">
        <v>42</v>
      </c>
      <c r="O72" s="102">
        <f>SUM(O65:O70)</f>
        <v>0</v>
      </c>
      <c r="P72" s="113"/>
      <c r="Q72" s="113"/>
    </row>
    <row r="73" spans="1:17" ht="12.75">
      <c r="A73" s="82"/>
      <c r="B73" s="25" t="s">
        <v>278</v>
      </c>
      <c r="C73" s="84">
        <v>0</v>
      </c>
      <c r="D73" s="84">
        <v>0</v>
      </c>
      <c r="E73" s="84">
        <v>0</v>
      </c>
      <c r="F73" s="84">
        <v>0</v>
      </c>
      <c r="G73" s="24"/>
      <c r="I73" t="s">
        <v>89</v>
      </c>
      <c r="J73" s="85">
        <f t="shared" si="5"/>
        <v>0</v>
      </c>
      <c r="K73" s="113"/>
      <c r="L73" s="114"/>
      <c r="M73" s="113"/>
      <c r="N73" s="113"/>
      <c r="O73" s="114"/>
      <c r="P73" s="113"/>
      <c r="Q73" s="113"/>
    </row>
    <row r="74" spans="1:17" ht="12.75">
      <c r="A74" s="82"/>
      <c r="B74" s="94" t="s">
        <v>93</v>
      </c>
      <c r="C74" s="84">
        <v>0</v>
      </c>
      <c r="D74" s="84">
        <v>0</v>
      </c>
      <c r="E74" s="84">
        <v>0</v>
      </c>
      <c r="F74" s="84">
        <v>0</v>
      </c>
      <c r="G74" s="24"/>
      <c r="I74" t="s">
        <v>89</v>
      </c>
      <c r="J74" s="85">
        <f t="shared" si="5"/>
        <v>0</v>
      </c>
      <c r="K74" s="230" t="s">
        <v>104</v>
      </c>
      <c r="L74" s="230"/>
      <c r="M74" s="230"/>
      <c r="N74" s="230"/>
      <c r="O74" s="230"/>
      <c r="P74" s="113"/>
      <c r="Q74" s="113"/>
    </row>
    <row r="75" spans="1:17" ht="12.75">
      <c r="A75" s="82"/>
      <c r="B75" s="94" t="s">
        <v>93</v>
      </c>
      <c r="C75" s="84">
        <v>0</v>
      </c>
      <c r="D75" s="84">
        <v>0</v>
      </c>
      <c r="E75" s="84">
        <v>0</v>
      </c>
      <c r="F75" s="84">
        <v>0</v>
      </c>
      <c r="G75" s="24"/>
      <c r="I75" t="s">
        <v>89</v>
      </c>
      <c r="J75" s="85">
        <f t="shared" si="5"/>
        <v>0</v>
      </c>
      <c r="K75" s="113"/>
      <c r="L75" s="114"/>
      <c r="M75" s="113"/>
      <c r="N75" s="113"/>
      <c r="O75" s="114"/>
      <c r="P75" s="113"/>
      <c r="Q75" s="113"/>
    </row>
    <row r="76" spans="1:17" ht="12.75">
      <c r="A76" s="82"/>
      <c r="B76" s="94" t="s">
        <v>93</v>
      </c>
      <c r="C76" s="84">
        <v>0</v>
      </c>
      <c r="D76" s="84">
        <v>0</v>
      </c>
      <c r="E76" s="84">
        <v>0</v>
      </c>
      <c r="F76" s="84">
        <v>0</v>
      </c>
      <c r="G76" s="24"/>
      <c r="I76" t="s">
        <v>89</v>
      </c>
      <c r="J76" s="85">
        <f t="shared" si="5"/>
        <v>0</v>
      </c>
      <c r="K76" s="201"/>
      <c r="L76" s="238"/>
      <c r="M76" s="223"/>
      <c r="N76" s="222"/>
      <c r="O76" s="89">
        <v>0</v>
      </c>
      <c r="P76" s="113"/>
      <c r="Q76" s="113"/>
    </row>
    <row r="77" spans="1:17" ht="12.75">
      <c r="A77" s="82" t="s">
        <v>107</v>
      </c>
      <c r="B77" s="25" t="s">
        <v>108</v>
      </c>
      <c r="C77" s="84">
        <v>0</v>
      </c>
      <c r="D77" s="84">
        <v>0</v>
      </c>
      <c r="E77" s="84">
        <v>0</v>
      </c>
      <c r="F77" s="84">
        <v>0</v>
      </c>
      <c r="G77" s="24"/>
      <c r="I77" t="s">
        <v>89</v>
      </c>
      <c r="J77" s="85">
        <f t="shared" si="5"/>
        <v>0</v>
      </c>
      <c r="K77" s="202"/>
      <c r="L77" s="239"/>
      <c r="M77" s="240"/>
      <c r="N77" s="241"/>
      <c r="O77" s="89">
        <v>0</v>
      </c>
      <c r="P77" s="113"/>
      <c r="Q77" s="113"/>
    </row>
    <row r="78" spans="1:17" ht="12.75">
      <c r="A78" s="82"/>
      <c r="B78" s="94" t="s">
        <v>93</v>
      </c>
      <c r="C78" s="84">
        <v>0</v>
      </c>
      <c r="D78" s="84">
        <v>0</v>
      </c>
      <c r="E78" s="84">
        <v>0</v>
      </c>
      <c r="F78" s="84">
        <v>0</v>
      </c>
      <c r="G78" s="24"/>
      <c r="I78" t="s">
        <v>89</v>
      </c>
      <c r="J78" s="85">
        <f t="shared" si="5"/>
        <v>0</v>
      </c>
      <c r="K78" s="202"/>
      <c r="L78" s="239"/>
      <c r="M78" s="240"/>
      <c r="N78" s="241"/>
      <c r="O78" s="89">
        <v>0</v>
      </c>
      <c r="P78" s="113"/>
      <c r="Q78" s="113"/>
    </row>
    <row r="79" spans="1:17" ht="12.75">
      <c r="A79" s="82"/>
      <c r="B79" s="94" t="s">
        <v>93</v>
      </c>
      <c r="C79" s="84">
        <v>0</v>
      </c>
      <c r="D79" s="84">
        <v>0</v>
      </c>
      <c r="E79" s="84">
        <v>0</v>
      </c>
      <c r="F79" s="84">
        <v>0</v>
      </c>
      <c r="G79" s="24"/>
      <c r="I79" t="s">
        <v>89</v>
      </c>
      <c r="J79" s="85">
        <f t="shared" si="5"/>
        <v>0</v>
      </c>
      <c r="K79" s="204"/>
      <c r="L79" s="242"/>
      <c r="M79" s="243"/>
      <c r="N79" s="244"/>
      <c r="O79" s="89">
        <v>0</v>
      </c>
      <c r="P79" s="113"/>
      <c r="Q79" s="113"/>
    </row>
    <row r="80" spans="1:15" ht="12.75">
      <c r="A80" s="82"/>
      <c r="B80" s="25"/>
      <c r="C80" s="1"/>
      <c r="D80" s="1"/>
      <c r="E80" s="1"/>
      <c r="F80" s="1"/>
      <c r="G80" s="24"/>
      <c r="K80" s="111"/>
      <c r="L80" s="112"/>
      <c r="M80" s="111"/>
      <c r="N80" s="111"/>
      <c r="O80" s="112"/>
    </row>
    <row r="81" spans="1:7" ht="13.5" thickBot="1">
      <c r="A81" s="82"/>
      <c r="B81" s="25" t="s">
        <v>109</v>
      </c>
      <c r="C81" s="100">
        <f>SUM(C66:C79)+SUM(J66:J79)</f>
        <v>0</v>
      </c>
      <c r="D81" s="1"/>
      <c r="E81" s="1"/>
      <c r="F81" s="1"/>
      <c r="G81" s="24"/>
    </row>
    <row r="82" spans="1:7" ht="13.5" thickTop="1">
      <c r="A82" s="103"/>
      <c r="B82" s="104"/>
      <c r="C82" s="104"/>
      <c r="D82" s="27"/>
      <c r="E82" s="27"/>
      <c r="F82" s="27"/>
      <c r="G82" s="26"/>
    </row>
    <row r="83" spans="1:7" ht="13.5" thickBot="1">
      <c r="A83" s="6"/>
      <c r="B83" s="6"/>
      <c r="C83" s="6"/>
      <c r="D83" s="1"/>
      <c r="E83" s="1"/>
      <c r="F83" s="1"/>
      <c r="G83" s="1"/>
    </row>
    <row r="84" spans="1:7" ht="16.5" thickBot="1">
      <c r="A84" s="227" t="s">
        <v>110</v>
      </c>
      <c r="B84" s="228"/>
      <c r="C84" s="228"/>
      <c r="D84" s="228"/>
      <c r="E84" s="228"/>
      <c r="F84" s="228"/>
      <c r="G84" s="229"/>
    </row>
    <row r="85" spans="1:7" ht="6.75" customHeight="1">
      <c r="A85" s="3"/>
      <c r="B85" s="1"/>
      <c r="C85" s="1"/>
      <c r="D85" s="1"/>
      <c r="E85" s="1"/>
      <c r="F85" s="1"/>
      <c r="G85" s="1"/>
    </row>
    <row r="86" spans="1:11" s="120" customFormat="1" ht="25.5" customHeight="1">
      <c r="A86" s="106" t="s">
        <v>22</v>
      </c>
      <c r="B86" s="117"/>
      <c r="C86" s="118" t="s">
        <v>111</v>
      </c>
      <c r="D86" s="118" t="s">
        <v>318</v>
      </c>
      <c r="E86" s="118" t="s">
        <v>319</v>
      </c>
      <c r="F86" s="118" t="s">
        <v>113</v>
      </c>
      <c r="G86" s="119"/>
      <c r="K86"/>
    </row>
    <row r="87" spans="1:7" ht="12.75">
      <c r="A87" s="121"/>
      <c r="B87" s="6"/>
      <c r="C87" s="6"/>
      <c r="D87" s="6"/>
      <c r="E87" s="199"/>
      <c r="F87" s="6"/>
      <c r="G87" s="122"/>
    </row>
    <row r="88" spans="1:11" ht="12.75">
      <c r="A88" s="82" t="s">
        <v>80</v>
      </c>
      <c r="C88" s="123">
        <f>IF(F88="No Impact",0,ERCOTPCost*E88*F88)</f>
        <v>0</v>
      </c>
      <c r="D88" s="124" t="s">
        <v>114</v>
      </c>
      <c r="E88" s="125">
        <v>100</v>
      </c>
      <c r="F88" s="200" t="s">
        <v>277</v>
      </c>
      <c r="G88" s="24"/>
      <c r="H88" s="17" t="s">
        <v>6</v>
      </c>
      <c r="K88" t="s">
        <v>320</v>
      </c>
    </row>
    <row r="89" spans="1:7" ht="12.75">
      <c r="A89" s="73" t="s">
        <v>115</v>
      </c>
      <c r="C89" s="123">
        <f>IF(F89="No Impact",0,ERCOTPCost*E89*F89)</f>
        <v>0</v>
      </c>
      <c r="D89" s="124" t="s">
        <v>116</v>
      </c>
      <c r="E89" s="125">
        <v>100</v>
      </c>
      <c r="F89" s="200" t="s">
        <v>277</v>
      </c>
      <c r="G89" s="24"/>
    </row>
    <row r="90" spans="1:7" ht="12.75">
      <c r="A90" s="82"/>
      <c r="C90" s="123">
        <f>IF(F90="No Impact",0,ERCOTPCost*E90*F90)</f>
        <v>0</v>
      </c>
      <c r="D90" s="124" t="s">
        <v>117</v>
      </c>
      <c r="E90" s="125">
        <v>6</v>
      </c>
      <c r="F90" s="200" t="s">
        <v>277</v>
      </c>
      <c r="G90" s="24"/>
    </row>
    <row r="91" spans="1:7" ht="12.75">
      <c r="A91" s="82"/>
      <c r="C91" s="123">
        <f>IF(F91="No Impact",0,ERCOTPCost*E91*F91)</f>
        <v>0</v>
      </c>
      <c r="D91" s="124" t="s">
        <v>118</v>
      </c>
      <c r="E91" s="125">
        <v>175</v>
      </c>
      <c r="F91" s="200" t="s">
        <v>277</v>
      </c>
      <c r="G91" s="24"/>
    </row>
    <row r="92" spans="1:7" ht="13.5" thickBot="1">
      <c r="A92" s="28"/>
      <c r="B92" s="25" t="s">
        <v>119</v>
      </c>
      <c r="C92" s="100">
        <f>SUM(C88:C91)</f>
        <v>0</v>
      </c>
      <c r="D92" s="1"/>
      <c r="E92" s="1"/>
      <c r="F92" s="1"/>
      <c r="G92" s="24"/>
    </row>
    <row r="93" spans="1:7" ht="6.75" customHeight="1" thickTop="1">
      <c r="A93" s="28"/>
      <c r="B93" s="25"/>
      <c r="C93" s="126"/>
      <c r="D93" s="1"/>
      <c r="E93" s="1"/>
      <c r="F93" s="1"/>
      <c r="G93" s="24"/>
    </row>
    <row r="94" spans="1:7" ht="12.75">
      <c r="A94" s="82" t="s">
        <v>120</v>
      </c>
      <c r="B94" s="25"/>
      <c r="C94" s="107" t="s">
        <v>190</v>
      </c>
      <c r="D94" s="107" t="s">
        <v>76</v>
      </c>
      <c r="E94" s="107" t="s">
        <v>77</v>
      </c>
      <c r="F94" s="107" t="s">
        <v>78</v>
      </c>
      <c r="G94" s="24"/>
    </row>
    <row r="95" spans="1:10" ht="12.75">
      <c r="A95" s="28"/>
      <c r="B95" s="124" t="s">
        <v>114</v>
      </c>
      <c r="C95" s="84">
        <v>0</v>
      </c>
      <c r="D95" s="84">
        <v>0</v>
      </c>
      <c r="E95" s="84">
        <v>0</v>
      </c>
      <c r="F95" s="84">
        <v>0</v>
      </c>
      <c r="G95" s="24"/>
      <c r="I95" t="s">
        <v>89</v>
      </c>
      <c r="J95" s="85">
        <f>NPV(NPVRate,D95,E95,F95)</f>
        <v>0</v>
      </c>
    </row>
    <row r="96" spans="1:10" ht="12.75">
      <c r="A96" s="28"/>
      <c r="B96" s="124" t="s">
        <v>116</v>
      </c>
      <c r="C96" s="84">
        <v>0</v>
      </c>
      <c r="D96" s="84">
        <v>0</v>
      </c>
      <c r="E96" s="84">
        <v>0</v>
      </c>
      <c r="F96" s="84">
        <v>0</v>
      </c>
      <c r="G96" s="24"/>
      <c r="I96" t="s">
        <v>89</v>
      </c>
      <c r="J96" s="85">
        <f>NPV(NPVRate,D96,E96,F96)</f>
        <v>0</v>
      </c>
    </row>
    <row r="97" spans="1:10" ht="12.75">
      <c r="A97" s="28"/>
      <c r="B97" s="124" t="s">
        <v>117</v>
      </c>
      <c r="C97" s="84">
        <v>0</v>
      </c>
      <c r="D97" s="84">
        <v>0</v>
      </c>
      <c r="E97" s="84">
        <v>0</v>
      </c>
      <c r="F97" s="84">
        <v>0</v>
      </c>
      <c r="G97" s="24"/>
      <c r="I97" t="s">
        <v>89</v>
      </c>
      <c r="J97" s="85">
        <f>NPV(NPVRate,D97,E97,F97)</f>
        <v>0</v>
      </c>
    </row>
    <row r="98" spans="1:10" ht="12.75">
      <c r="A98" s="28"/>
      <c r="B98" s="124" t="s">
        <v>118</v>
      </c>
      <c r="C98" s="84">
        <v>0</v>
      </c>
      <c r="D98" s="84">
        <v>0</v>
      </c>
      <c r="E98" s="84">
        <v>0</v>
      </c>
      <c r="F98" s="84">
        <v>0</v>
      </c>
      <c r="G98" s="24"/>
      <c r="I98" t="s">
        <v>89</v>
      </c>
      <c r="J98" s="85">
        <f>NPV(NPVRate,D98,E98,F98)</f>
        <v>0</v>
      </c>
    </row>
    <row r="99" spans="1:7" ht="6.75" customHeight="1">
      <c r="A99" s="28"/>
      <c r="B99" s="25"/>
      <c r="C99" s="127"/>
      <c r="D99" s="1"/>
      <c r="E99" s="1"/>
      <c r="F99" s="1"/>
      <c r="G99" s="24"/>
    </row>
    <row r="100" spans="1:15" ht="13.5" thickBot="1">
      <c r="A100" s="28"/>
      <c r="B100" s="25" t="s">
        <v>121</v>
      </c>
      <c r="C100" s="100">
        <f>SUM(C95:C98)+SUM(J95:J98)</f>
        <v>0</v>
      </c>
      <c r="D100" s="1"/>
      <c r="E100" s="1"/>
      <c r="F100" s="1"/>
      <c r="G100" s="24"/>
      <c r="K100" s="128"/>
      <c r="L100" s="128"/>
      <c r="M100" s="128"/>
      <c r="N100" s="128"/>
      <c r="O100" s="128"/>
    </row>
    <row r="101" spans="1:15" ht="13.5" thickTop="1">
      <c r="A101" s="129"/>
      <c r="B101" s="27"/>
      <c r="C101" s="27"/>
      <c r="D101" s="27"/>
      <c r="E101" s="27"/>
      <c r="F101" s="27"/>
      <c r="G101" s="26"/>
      <c r="K101" s="230" t="s">
        <v>96</v>
      </c>
      <c r="L101" s="230"/>
      <c r="M101" s="230"/>
      <c r="N101" s="230"/>
      <c r="O101" s="230"/>
    </row>
    <row r="102" spans="1:7" ht="12.75">
      <c r="A102" s="3"/>
      <c r="B102" s="1"/>
      <c r="C102" s="1"/>
      <c r="D102" s="1"/>
      <c r="E102" s="1"/>
      <c r="F102" s="1"/>
      <c r="G102" s="1"/>
    </row>
    <row r="103" spans="1:17" ht="38.25">
      <c r="A103" s="106" t="s">
        <v>18</v>
      </c>
      <c r="B103" s="130" t="s">
        <v>112</v>
      </c>
      <c r="C103" s="118" t="s">
        <v>122</v>
      </c>
      <c r="D103" s="118" t="s">
        <v>123</v>
      </c>
      <c r="E103" s="118" t="str">
        <f>B113&amp;"(Per MP)"</f>
        <v>Other:(Per MP)</v>
      </c>
      <c r="F103" s="118" t="str">
        <f>B114&amp;"(Per MP)"</f>
        <v>Other:(Per MP)</v>
      </c>
      <c r="G103" s="72"/>
      <c r="K103" s="77" t="s">
        <v>82</v>
      </c>
      <c r="L103" s="78" t="s">
        <v>83</v>
      </c>
      <c r="M103" s="78" t="s">
        <v>84</v>
      </c>
      <c r="N103" s="78" t="s">
        <v>85</v>
      </c>
      <c r="O103" s="78" t="s">
        <v>86</v>
      </c>
      <c r="Q103" s="78" t="s">
        <v>99</v>
      </c>
    </row>
    <row r="104" spans="1:17" ht="12.75">
      <c r="A104" s="108"/>
      <c r="B104" s="6"/>
      <c r="C104" s="6"/>
      <c r="F104" s="6"/>
      <c r="G104" s="24"/>
      <c r="K104" s="201"/>
      <c r="L104" s="87">
        <v>0</v>
      </c>
      <c r="M104" s="86">
        <v>0</v>
      </c>
      <c r="N104" s="88">
        <f>M104*Q104</f>
        <v>0</v>
      </c>
      <c r="O104" s="89">
        <f aca="true" t="shared" si="6" ref="O104:O114">L104*N104</f>
        <v>0</v>
      </c>
      <c r="Q104" s="86">
        <v>260</v>
      </c>
    </row>
    <row r="105" spans="1:17" ht="12.75">
      <c r="A105" s="74" t="s">
        <v>124</v>
      </c>
      <c r="B105" s="124" t="s">
        <v>114</v>
      </c>
      <c r="C105" s="83">
        <v>0</v>
      </c>
      <c r="D105" s="83">
        <v>0</v>
      </c>
      <c r="E105" s="83">
        <v>0</v>
      </c>
      <c r="F105" s="83">
        <v>0</v>
      </c>
      <c r="G105" s="24"/>
      <c r="K105" s="202"/>
      <c r="L105" s="91">
        <v>0</v>
      </c>
      <c r="M105" s="90">
        <v>0</v>
      </c>
      <c r="N105" s="92">
        <f aca="true" t="shared" si="7" ref="N105:N114">M104*Q104</f>
        <v>0</v>
      </c>
      <c r="O105" s="93">
        <f t="shared" si="6"/>
        <v>0</v>
      </c>
      <c r="Q105" s="90">
        <v>260</v>
      </c>
    </row>
    <row r="106" spans="1:17" ht="12.75">
      <c r="A106" s="108" t="s">
        <v>125</v>
      </c>
      <c r="B106" s="124" t="s">
        <v>116</v>
      </c>
      <c r="C106" s="83">
        <v>0</v>
      </c>
      <c r="D106" s="83">
        <v>0</v>
      </c>
      <c r="E106" s="83">
        <v>0</v>
      </c>
      <c r="F106" s="83">
        <v>0</v>
      </c>
      <c r="G106" s="24"/>
      <c r="K106" s="202"/>
      <c r="L106" s="91">
        <v>0</v>
      </c>
      <c r="M106" s="90">
        <v>0</v>
      </c>
      <c r="N106" s="92">
        <f t="shared" si="7"/>
        <v>0</v>
      </c>
      <c r="O106" s="93">
        <f t="shared" si="6"/>
        <v>0</v>
      </c>
      <c r="Q106" s="90">
        <v>260</v>
      </c>
    </row>
    <row r="107" spans="1:17" ht="12.75">
      <c r="A107" s="73"/>
      <c r="B107" s="124" t="s">
        <v>117</v>
      </c>
      <c r="C107" s="83">
        <v>0</v>
      </c>
      <c r="D107" s="83">
        <v>0</v>
      </c>
      <c r="E107" s="83">
        <v>0</v>
      </c>
      <c r="F107" s="83">
        <v>0</v>
      </c>
      <c r="G107" s="24"/>
      <c r="K107" s="202"/>
      <c r="L107" s="91">
        <v>0</v>
      </c>
      <c r="M107" s="90">
        <v>0</v>
      </c>
      <c r="N107" s="92">
        <f t="shared" si="7"/>
        <v>0</v>
      </c>
      <c r="O107" s="93">
        <f t="shared" si="6"/>
        <v>0</v>
      </c>
      <c r="Q107" s="90">
        <v>260</v>
      </c>
    </row>
    <row r="108" spans="1:17" ht="12.75">
      <c r="A108" s="108"/>
      <c r="B108" s="51" t="s">
        <v>118</v>
      </c>
      <c r="C108" s="83">
        <v>0</v>
      </c>
      <c r="D108" s="83">
        <v>0</v>
      </c>
      <c r="E108" s="83">
        <v>0</v>
      </c>
      <c r="F108" s="83">
        <v>0</v>
      </c>
      <c r="G108" s="24"/>
      <c r="K108" s="202"/>
      <c r="L108" s="91">
        <v>0</v>
      </c>
      <c r="M108" s="90">
        <v>0</v>
      </c>
      <c r="N108" s="92">
        <f t="shared" si="7"/>
        <v>0</v>
      </c>
      <c r="O108" s="93">
        <f t="shared" si="6"/>
        <v>0</v>
      </c>
      <c r="Q108" s="90">
        <v>260</v>
      </c>
    </row>
    <row r="109" spans="1:17" ht="12.75">
      <c r="A109" s="108"/>
      <c r="B109" s="1"/>
      <c r="C109" s="131"/>
      <c r="D109" s="131"/>
      <c r="E109" s="131"/>
      <c r="F109" s="131"/>
      <c r="G109" s="24"/>
      <c r="K109" s="202"/>
      <c r="L109" s="91">
        <v>0</v>
      </c>
      <c r="M109" s="90">
        <v>0</v>
      </c>
      <c r="N109" s="92">
        <f t="shared" si="7"/>
        <v>0</v>
      </c>
      <c r="O109" s="93">
        <f t="shared" si="6"/>
        <v>0</v>
      </c>
      <c r="Q109" s="90">
        <v>260</v>
      </c>
    </row>
    <row r="110" spans="1:17" ht="12.75">
      <c r="A110" s="108"/>
      <c r="B110" s="1"/>
      <c r="C110" s="107" t="s">
        <v>190</v>
      </c>
      <c r="D110" s="107" t="s">
        <v>76</v>
      </c>
      <c r="E110" s="107" t="s">
        <v>77</v>
      </c>
      <c r="F110" s="107" t="s">
        <v>78</v>
      </c>
      <c r="G110" s="24"/>
      <c r="K110" s="202"/>
      <c r="L110" s="91">
        <v>0</v>
      </c>
      <c r="M110" s="90">
        <v>0</v>
      </c>
      <c r="N110" s="92">
        <f t="shared" si="7"/>
        <v>0</v>
      </c>
      <c r="O110" s="93">
        <f t="shared" si="6"/>
        <v>0</v>
      </c>
      <c r="Q110" s="90">
        <v>260</v>
      </c>
    </row>
    <row r="111" spans="1:17" ht="12.75">
      <c r="A111" s="82"/>
      <c r="B111" s="25" t="s">
        <v>126</v>
      </c>
      <c r="C111" s="132">
        <f>(C105*QSECount)+(C106*CRCount)+(C107*TDSPCount)+(C108*RESCount)</f>
        <v>0</v>
      </c>
      <c r="D111" s="132">
        <f>(C105*QSECount)+(C106*CRCount)+(C107*TDSPCount)+(C108*RESCount)</f>
        <v>0</v>
      </c>
      <c r="E111" s="132">
        <f>(C105*QSECount)+(C106*CRCount)+(C107*TDSPCount)+(C108*RESCount)</f>
        <v>0</v>
      </c>
      <c r="F111" s="132">
        <f>(C105*QSECount)+(C106*CRCount)+(C107*TDSPCount)+(C108*RESCount)</f>
        <v>0</v>
      </c>
      <c r="G111" s="24"/>
      <c r="I111" t="s">
        <v>89</v>
      </c>
      <c r="J111" s="85">
        <f>NPV(NPVRate,D111,E111,F111)</f>
        <v>0</v>
      </c>
      <c r="K111" s="202"/>
      <c r="L111" s="91">
        <v>0</v>
      </c>
      <c r="M111" s="90">
        <v>0</v>
      </c>
      <c r="N111" s="92">
        <f t="shared" si="7"/>
        <v>0</v>
      </c>
      <c r="O111" s="93">
        <f t="shared" si="6"/>
        <v>0</v>
      </c>
      <c r="Q111" s="90">
        <v>260</v>
      </c>
    </row>
    <row r="112" spans="1:17" ht="12.75">
      <c r="A112" s="82"/>
      <c r="B112" s="25" t="s">
        <v>127</v>
      </c>
      <c r="C112" s="132">
        <f>(D105*QSECount)+(D106*CRCount)+(D107*TDSPCount)+(D108*RESCount)</f>
        <v>0</v>
      </c>
      <c r="D112" s="132">
        <f>(D105*QSECount)+(D106*CRCount)+(D107*TDSPCount)+(D108*RESCount)</f>
        <v>0</v>
      </c>
      <c r="E112" s="132">
        <f>(D105*QSECount)+(D106*CRCount)+(D107*TDSPCount)+(D108*RESCount)</f>
        <v>0</v>
      </c>
      <c r="F112" s="132">
        <f>(D105*QSECount)+(D106*CRCount)+(D107*TDSPCount)+(D108*RESCount)</f>
        <v>0</v>
      </c>
      <c r="G112" s="24"/>
      <c r="I112" t="s">
        <v>89</v>
      </c>
      <c r="J112" s="85">
        <f>NPV(NPVRate,D112,E112,F112)</f>
        <v>0</v>
      </c>
      <c r="K112" s="202"/>
      <c r="L112" s="91">
        <v>0</v>
      </c>
      <c r="M112" s="90">
        <v>0</v>
      </c>
      <c r="N112" s="92">
        <f t="shared" si="7"/>
        <v>0</v>
      </c>
      <c r="O112" s="93">
        <f t="shared" si="6"/>
        <v>0</v>
      </c>
      <c r="Q112" s="90">
        <v>260</v>
      </c>
    </row>
    <row r="113" spans="1:17" ht="12.75">
      <c r="A113" s="82"/>
      <c r="B113" s="94" t="s">
        <v>93</v>
      </c>
      <c r="C113" s="132">
        <f>(E105*QSECount)+(E106*CRCount)+(E107*TDSPCount)+(E108*RESCount)</f>
        <v>0</v>
      </c>
      <c r="D113" s="132">
        <f>(E105*QSECount)+(E106*CRCount)+(E107*TDSPCount)+(E108*RESCount)</f>
        <v>0</v>
      </c>
      <c r="E113" s="132">
        <f>(E105*QSECount)+(E106*CRCount)+(E107*TDSPCount)+(E108*RESCount)</f>
        <v>0</v>
      </c>
      <c r="F113" s="132">
        <f>(E105*QSECount)+(E106*CRCount)+(E107*TDSPCount)+(E108*RESCount)</f>
        <v>0</v>
      </c>
      <c r="G113" s="24"/>
      <c r="I113" t="s">
        <v>89</v>
      </c>
      <c r="J113" s="85">
        <f>NPV(NPVRate,D113,E113,F113)</f>
        <v>0</v>
      </c>
      <c r="K113" s="202"/>
      <c r="L113" s="91">
        <v>0</v>
      </c>
      <c r="M113" s="90">
        <v>0</v>
      </c>
      <c r="N113" s="92">
        <f t="shared" si="7"/>
        <v>0</v>
      </c>
      <c r="O113" s="93">
        <f t="shared" si="6"/>
        <v>0</v>
      </c>
      <c r="Q113" s="90">
        <v>260</v>
      </c>
    </row>
    <row r="114" spans="1:17" ht="12.75">
      <c r="A114" s="82"/>
      <c r="B114" s="94" t="s">
        <v>93</v>
      </c>
      <c r="C114" s="132">
        <f>(F105*QSECount)+(F106*CRCount)+(F107*TDSPCount)+(F108*RESCount)</f>
        <v>0</v>
      </c>
      <c r="D114" s="132">
        <f>(F105*QSECount)+(F106*CRCount)+(F107*TDSPCount)+(F108*RESCount)</f>
        <v>0</v>
      </c>
      <c r="E114" s="132">
        <f>(F105*QSECount)+(F106*CRCount)+(F107*TDSPCount)+(F108*RESCount)</f>
        <v>0</v>
      </c>
      <c r="F114" s="132">
        <f>(F105*QSECount)+(F106*CRCount)+(F107*TDSPCount)+(F108*RESCount)</f>
        <v>0</v>
      </c>
      <c r="G114" s="24"/>
      <c r="I114" t="s">
        <v>89</v>
      </c>
      <c r="J114" s="85">
        <f>NPV(NPVRate,D114,E114,F114)</f>
        <v>0</v>
      </c>
      <c r="K114" s="203"/>
      <c r="L114" s="96">
        <v>0</v>
      </c>
      <c r="M114" s="95">
        <v>0</v>
      </c>
      <c r="N114" s="97">
        <f t="shared" si="7"/>
        <v>0</v>
      </c>
      <c r="O114" s="98">
        <f t="shared" si="6"/>
        <v>0</v>
      </c>
      <c r="P114" s="110"/>
      <c r="Q114" s="95">
        <v>260</v>
      </c>
    </row>
    <row r="115" spans="1:10" ht="6.75" customHeight="1">
      <c r="A115" s="82"/>
      <c r="B115" s="25"/>
      <c r="C115" s="76"/>
      <c r="D115" s="76"/>
      <c r="E115" s="76"/>
      <c r="F115" s="76"/>
      <c r="G115" s="24"/>
      <c r="J115" s="85"/>
    </row>
    <row r="116" spans="1:15" ht="13.5" thickBot="1">
      <c r="A116" s="82"/>
      <c r="B116" s="25" t="s">
        <v>128</v>
      </c>
      <c r="C116" s="100">
        <f>SUM(C111:C114)+SUM(J111:J114)</f>
        <v>0</v>
      </c>
      <c r="D116" s="76"/>
      <c r="E116" s="76"/>
      <c r="F116" s="76"/>
      <c r="G116" s="24"/>
      <c r="J116" s="85"/>
      <c r="N116" s="101" t="s">
        <v>42</v>
      </c>
      <c r="O116" s="102">
        <f>SUM(O104:O114)</f>
        <v>0</v>
      </c>
    </row>
    <row r="117" spans="1:10" ht="13.5" thickTop="1">
      <c r="A117" s="82"/>
      <c r="B117" s="25"/>
      <c r="C117" s="76"/>
      <c r="D117" s="76"/>
      <c r="E117" s="76"/>
      <c r="F117" s="76"/>
      <c r="G117" s="24"/>
      <c r="J117" s="85"/>
    </row>
    <row r="118" spans="1:15" ht="12.75">
      <c r="A118" s="74" t="s">
        <v>129</v>
      </c>
      <c r="B118" s="25"/>
      <c r="C118" s="107" t="s">
        <v>190</v>
      </c>
      <c r="D118" s="107" t="s">
        <v>76</v>
      </c>
      <c r="E118" s="107" t="s">
        <v>77</v>
      </c>
      <c r="F118" s="107" t="s">
        <v>78</v>
      </c>
      <c r="G118" s="24"/>
      <c r="J118" s="85"/>
      <c r="K118" s="230" t="s">
        <v>104</v>
      </c>
      <c r="L118" s="230"/>
      <c r="M118" s="230"/>
      <c r="N118" s="230"/>
      <c r="O118" s="230"/>
    </row>
    <row r="119" spans="1:15" ht="12.75">
      <c r="A119" s="74"/>
      <c r="B119" s="25" t="s">
        <v>130</v>
      </c>
      <c r="C119" s="84">
        <v>0</v>
      </c>
      <c r="D119" s="84">
        <v>0</v>
      </c>
      <c r="E119" s="84">
        <v>0</v>
      </c>
      <c r="F119" s="84">
        <v>0</v>
      </c>
      <c r="G119" s="24"/>
      <c r="I119" t="s">
        <v>89</v>
      </c>
      <c r="J119" s="85">
        <f>NPV(NPVRate,D119,E119,F119)</f>
        <v>0</v>
      </c>
      <c r="K119" s="113"/>
      <c r="L119" s="114"/>
      <c r="M119" s="113"/>
      <c r="N119" s="113"/>
      <c r="O119" s="114"/>
    </row>
    <row r="120" spans="1:15" ht="13.5">
      <c r="A120" s="74"/>
      <c r="B120" s="25" t="s">
        <v>131</v>
      </c>
      <c r="C120" s="84">
        <v>0</v>
      </c>
      <c r="D120" s="84">
        <v>0</v>
      </c>
      <c r="E120" s="84">
        <v>0</v>
      </c>
      <c r="F120" s="84">
        <v>0</v>
      </c>
      <c r="G120" s="24"/>
      <c r="I120" t="s">
        <v>89</v>
      </c>
      <c r="J120" s="85">
        <f>NPV(NPVRate,D120,E120,F120)</f>
        <v>0</v>
      </c>
      <c r="K120" s="115" t="s">
        <v>105</v>
      </c>
      <c r="L120" s="245" t="s">
        <v>3</v>
      </c>
      <c r="M120" s="246"/>
      <c r="N120" s="247"/>
      <c r="O120" s="116" t="s">
        <v>106</v>
      </c>
    </row>
    <row r="121" spans="1:15" ht="12.75">
      <c r="A121" s="82"/>
      <c r="B121" s="25" t="s">
        <v>132</v>
      </c>
      <c r="C121" s="84">
        <v>0</v>
      </c>
      <c r="D121" s="84">
        <v>0</v>
      </c>
      <c r="E121" s="84">
        <v>0</v>
      </c>
      <c r="F121" s="84">
        <v>0</v>
      </c>
      <c r="G121" s="24"/>
      <c r="I121" t="s">
        <v>89</v>
      </c>
      <c r="J121" s="85">
        <f>NPV(NPVRate,D121,E121,F121)</f>
        <v>0</v>
      </c>
      <c r="K121" s="201"/>
      <c r="L121" s="238"/>
      <c r="M121" s="223"/>
      <c r="N121" s="222"/>
      <c r="O121" s="93">
        <v>0</v>
      </c>
    </row>
    <row r="122" spans="1:15" ht="12.75">
      <c r="A122" s="82"/>
      <c r="B122" s="94" t="s">
        <v>93</v>
      </c>
      <c r="C122" s="84">
        <v>0</v>
      </c>
      <c r="D122" s="84">
        <v>0</v>
      </c>
      <c r="E122" s="84">
        <v>0</v>
      </c>
      <c r="F122" s="84">
        <v>0</v>
      </c>
      <c r="G122" s="24"/>
      <c r="I122" t="s">
        <v>89</v>
      </c>
      <c r="J122" s="85">
        <f>NPV(NPVRate,D122,E122,F122)</f>
        <v>0</v>
      </c>
      <c r="K122" s="202"/>
      <c r="L122" s="239"/>
      <c r="M122" s="240"/>
      <c r="N122" s="241"/>
      <c r="O122" s="93">
        <v>0</v>
      </c>
    </row>
    <row r="123" spans="1:15" ht="12.75">
      <c r="A123" s="82"/>
      <c r="B123" s="94" t="s">
        <v>93</v>
      </c>
      <c r="C123" s="84">
        <v>0</v>
      </c>
      <c r="D123" s="84">
        <v>0</v>
      </c>
      <c r="E123" s="84">
        <v>0</v>
      </c>
      <c r="F123" s="84">
        <v>0</v>
      </c>
      <c r="G123" s="24"/>
      <c r="I123" t="s">
        <v>89</v>
      </c>
      <c r="J123" s="85">
        <f>NPV(NPVRate,D123,E123,F123)</f>
        <v>0</v>
      </c>
      <c r="K123" s="202"/>
      <c r="L123" s="239"/>
      <c r="M123" s="240"/>
      <c r="N123" s="241"/>
      <c r="O123" s="93">
        <v>0</v>
      </c>
    </row>
    <row r="124" spans="1:15" ht="6.75" customHeight="1">
      <c r="A124" s="82"/>
      <c r="B124" s="25"/>
      <c r="C124" s="76"/>
      <c r="D124" s="76"/>
      <c r="E124" s="76"/>
      <c r="F124" s="76"/>
      <c r="G124" s="24"/>
      <c r="J124" s="85"/>
      <c r="K124" s="95"/>
      <c r="L124" s="248"/>
      <c r="M124" s="249"/>
      <c r="N124" s="250"/>
      <c r="O124" s="98">
        <v>0</v>
      </c>
    </row>
    <row r="125" spans="1:10" ht="13.5" thickBot="1">
      <c r="A125" s="82"/>
      <c r="B125" s="25" t="s">
        <v>133</v>
      </c>
      <c r="C125" s="100">
        <f>SUM(C119:C123)+SUM(J119:J123)</f>
        <v>0</v>
      </c>
      <c r="D125" s="76"/>
      <c r="E125" s="76"/>
      <c r="F125" s="76"/>
      <c r="G125" s="24"/>
      <c r="J125" s="85"/>
    </row>
    <row r="126" spans="1:7" ht="14.25" thickBot="1" thickTop="1">
      <c r="A126" s="82"/>
      <c r="B126" s="25" t="s">
        <v>134</v>
      </c>
      <c r="C126" s="100">
        <f>C116+C125</f>
        <v>0</v>
      </c>
      <c r="D126" s="1"/>
      <c r="E126" s="1"/>
      <c r="F126" s="1"/>
      <c r="G126" s="24"/>
    </row>
    <row r="127" spans="1:7" ht="6.75" customHeight="1" thickTop="1">
      <c r="A127" s="103"/>
      <c r="B127" s="104"/>
      <c r="C127" s="104"/>
      <c r="D127" s="27"/>
      <c r="E127" s="27"/>
      <c r="F127" s="27"/>
      <c r="G127" s="26"/>
    </row>
    <row r="128" spans="1:7" ht="6.75" customHeight="1" thickBot="1">
      <c r="A128" s="6"/>
      <c r="B128" s="6"/>
      <c r="C128" s="6"/>
      <c r="D128" s="1"/>
      <c r="E128" s="1"/>
      <c r="F128" s="1"/>
      <c r="G128" s="1"/>
    </row>
    <row r="129" spans="1:7" ht="12.75">
      <c r="A129" s="133"/>
      <c r="B129" s="20"/>
      <c r="C129" s="134"/>
      <c r="D129" s="20"/>
      <c r="E129" s="20"/>
      <c r="F129" s="20"/>
      <c r="G129" s="135"/>
    </row>
    <row r="130" spans="1:7" ht="16.5" thickBot="1">
      <c r="A130" s="136" t="s">
        <v>15</v>
      </c>
      <c r="B130" s="100">
        <f>ROUND(ERCOTPCost+ERCOTOCost+MarketPCost+MarketOCost,2)</f>
        <v>75000</v>
      </c>
      <c r="C130" s="6"/>
      <c r="D130" s="251" t="s">
        <v>325</v>
      </c>
      <c r="E130" s="251"/>
      <c r="F130" s="137">
        <f>ROUND(B131-B130,4)</f>
        <v>-75000</v>
      </c>
      <c r="G130" s="138"/>
    </row>
    <row r="131" spans="1:8" ht="17.25" thickBot="1" thickTop="1">
      <c r="A131" s="136" t="s">
        <v>19</v>
      </c>
      <c r="B131" s="139">
        <f>ROUND(ERCOTBenefit+MarketBenefit,2-LEN(INT(ERCOTBenefit+MarketBenefit)))</f>
        <v>0</v>
      </c>
      <c r="C131" s="258" t="s">
        <v>326</v>
      </c>
      <c r="D131" s="259"/>
      <c r="E131" s="259"/>
      <c r="F131" s="208">
        <f>IF(B130=0,0,B131/B130)</f>
        <v>0</v>
      </c>
      <c r="G131" s="138"/>
      <c r="H131" s="41"/>
    </row>
    <row r="132" spans="1:7" ht="14.25" thickBot="1" thickTop="1">
      <c r="A132" s="260" t="s">
        <v>328</v>
      </c>
      <c r="B132" s="261"/>
      <c r="C132" s="261"/>
      <c r="D132" s="261"/>
      <c r="E132" s="261"/>
      <c r="F132" s="261"/>
      <c r="G132" s="140"/>
    </row>
    <row r="133" ht="13.5" thickBot="1"/>
    <row r="134" spans="1:8" ht="16.5" thickBot="1">
      <c r="A134" s="227" t="s">
        <v>135</v>
      </c>
      <c r="B134" s="228"/>
      <c r="C134" s="228"/>
      <c r="D134" s="228"/>
      <c r="E134" s="228"/>
      <c r="F134" s="228"/>
      <c r="G134" s="229"/>
      <c r="H134" s="141"/>
    </row>
    <row r="135" spans="1:8" ht="12.75">
      <c r="A135" s="252">
        <f>IF(ISBLANK(B82),"",B82)</f>
      </c>
      <c r="B135" s="253"/>
      <c r="C135" s="254"/>
      <c r="D135" s="255" t="s">
        <v>5</v>
      </c>
      <c r="E135" s="256"/>
      <c r="F135" s="256"/>
      <c r="G135" s="257"/>
      <c r="H135" s="142"/>
    </row>
    <row r="136" spans="1:11" s="144" customFormat="1" ht="49.5" customHeight="1">
      <c r="A136" s="262" t="s">
        <v>136</v>
      </c>
      <c r="B136" s="263"/>
      <c r="C136" s="264"/>
      <c r="D136" s="265" t="s">
        <v>149</v>
      </c>
      <c r="E136" s="266"/>
      <c r="F136" s="266"/>
      <c r="G136" s="267"/>
      <c r="H136" s="41" t="s">
        <v>6</v>
      </c>
      <c r="I136" s="143">
        <f>IF(ISBLANK(D136),0,LEFT(D136,1)*1)</f>
        <v>4</v>
      </c>
      <c r="K136" t="s">
        <v>137</v>
      </c>
    </row>
    <row r="137" spans="1:11" s="144" customFormat="1" ht="41.25" customHeight="1">
      <c r="A137" s="262" t="s">
        <v>138</v>
      </c>
      <c r="B137" s="263"/>
      <c r="C137" s="264"/>
      <c r="D137" s="268" t="s">
        <v>155</v>
      </c>
      <c r="E137" s="269"/>
      <c r="F137" s="269"/>
      <c r="G137" s="270"/>
      <c r="H137" s="41" t="s">
        <v>6</v>
      </c>
      <c r="I137" s="143">
        <f aca="true" t="shared" si="8" ref="I137:I143">IF(ISBLANK(D137),0,LEFT(D137,1)*1)</f>
        <v>4</v>
      </c>
      <c r="K137" t="s">
        <v>137</v>
      </c>
    </row>
    <row r="138" spans="1:11" s="144" customFormat="1" ht="42.75" customHeight="1">
      <c r="A138" s="262" t="s">
        <v>139</v>
      </c>
      <c r="B138" s="263"/>
      <c r="C138" s="264"/>
      <c r="D138" s="268" t="s">
        <v>158</v>
      </c>
      <c r="E138" s="269"/>
      <c r="F138" s="269"/>
      <c r="G138" s="270"/>
      <c r="H138" s="41" t="s">
        <v>6</v>
      </c>
      <c r="I138" s="143">
        <f t="shared" si="8"/>
        <v>0</v>
      </c>
      <c r="K138" t="s">
        <v>137</v>
      </c>
    </row>
    <row r="139" spans="1:11" s="144" customFormat="1" ht="43.5" customHeight="1">
      <c r="A139" s="262" t="s">
        <v>140</v>
      </c>
      <c r="B139" s="263"/>
      <c r="C139" s="264"/>
      <c r="D139" s="268" t="s">
        <v>154</v>
      </c>
      <c r="E139" s="269"/>
      <c r="F139" s="269"/>
      <c r="G139" s="270"/>
      <c r="H139" s="41" t="s">
        <v>6</v>
      </c>
      <c r="I139" s="143">
        <f t="shared" si="8"/>
        <v>3</v>
      </c>
      <c r="K139" t="s">
        <v>137</v>
      </c>
    </row>
    <row r="140" spans="1:11" s="144" customFormat="1" ht="42" customHeight="1">
      <c r="A140" s="262" t="s">
        <v>141</v>
      </c>
      <c r="B140" s="263"/>
      <c r="C140" s="264"/>
      <c r="D140" s="268" t="s">
        <v>170</v>
      </c>
      <c r="E140" s="269"/>
      <c r="F140" s="269"/>
      <c r="G140" s="270"/>
      <c r="H140" s="41" t="s">
        <v>6</v>
      </c>
      <c r="I140" s="143">
        <f t="shared" si="8"/>
        <v>4</v>
      </c>
      <c r="K140" t="s">
        <v>137</v>
      </c>
    </row>
    <row r="141" spans="1:11" s="144" customFormat="1" ht="44.25" customHeight="1">
      <c r="A141" s="262" t="s">
        <v>142</v>
      </c>
      <c r="B141" s="263"/>
      <c r="C141" s="264"/>
      <c r="D141" s="268" t="s">
        <v>175</v>
      </c>
      <c r="E141" s="269"/>
      <c r="F141" s="269"/>
      <c r="G141" s="270"/>
      <c r="H141" s="41" t="s">
        <v>6</v>
      </c>
      <c r="I141" s="143">
        <f t="shared" si="8"/>
        <v>3</v>
      </c>
      <c r="K141" t="s">
        <v>137</v>
      </c>
    </row>
    <row r="142" spans="1:11" s="144" customFormat="1" ht="38.25" customHeight="1">
      <c r="A142" s="262" t="s">
        <v>199</v>
      </c>
      <c r="B142" s="263"/>
      <c r="C142" s="264"/>
      <c r="D142" s="268" t="s">
        <v>203</v>
      </c>
      <c r="E142" s="269"/>
      <c r="F142" s="269"/>
      <c r="G142" s="270"/>
      <c r="H142" s="41" t="s">
        <v>6</v>
      </c>
      <c r="I142" s="143">
        <f t="shared" si="8"/>
        <v>0</v>
      </c>
      <c r="K142" t="s">
        <v>137</v>
      </c>
    </row>
    <row r="143" spans="1:11" s="144" customFormat="1" ht="41.25" customHeight="1">
      <c r="A143" s="262" t="s">
        <v>191</v>
      </c>
      <c r="B143" s="263"/>
      <c r="C143" s="264"/>
      <c r="D143" s="268" t="s">
        <v>204</v>
      </c>
      <c r="E143" s="269"/>
      <c r="F143" s="269"/>
      <c r="G143" s="270"/>
      <c r="H143" s="41" t="s">
        <v>6</v>
      </c>
      <c r="I143" s="143">
        <f t="shared" si="8"/>
        <v>2</v>
      </c>
      <c r="K143" t="s">
        <v>137</v>
      </c>
    </row>
    <row r="144" spans="1:7" ht="20.25">
      <c r="A144" s="271" t="s">
        <v>7</v>
      </c>
      <c r="B144" s="272"/>
      <c r="C144" s="273"/>
      <c r="D144" s="274" t="s">
        <v>200</v>
      </c>
      <c r="E144" s="275"/>
      <c r="F144" s="276"/>
      <c r="G144" s="145">
        <f>SUM(I136:I143)</f>
        <v>20</v>
      </c>
    </row>
    <row r="146" spans="6:10" s="146" customFormat="1" ht="12.75" hidden="1">
      <c r="F146" s="147" t="s">
        <v>143</v>
      </c>
      <c r="G146" s="68"/>
      <c r="H146" s="148"/>
      <c r="I146" s="148" t="s">
        <v>144</v>
      </c>
      <c r="J146" s="146" t="s">
        <v>145</v>
      </c>
    </row>
    <row r="147" spans="6:10" s="146" customFormat="1" ht="12.75" hidden="1">
      <c r="F147" s="147"/>
      <c r="G147" s="68"/>
      <c r="H147" s="148"/>
      <c r="I147" s="148"/>
      <c r="J147" s="146" t="s">
        <v>146</v>
      </c>
    </row>
    <row r="148" spans="6:10" s="146" customFormat="1" ht="12.75" hidden="1">
      <c r="F148" s="147"/>
      <c r="G148" s="68"/>
      <c r="H148" s="148"/>
      <c r="I148" s="148"/>
      <c r="J148" s="146" t="s">
        <v>147</v>
      </c>
    </row>
    <row r="149" spans="6:10" s="146" customFormat="1" ht="12.75" hidden="1">
      <c r="F149" s="147"/>
      <c r="G149" s="68"/>
      <c r="H149" s="148"/>
      <c r="I149" s="148"/>
      <c r="J149" s="146" t="s">
        <v>148</v>
      </c>
    </row>
    <row r="150" spans="6:10" s="146" customFormat="1" ht="12.75" hidden="1">
      <c r="F150" s="147"/>
      <c r="G150" s="68"/>
      <c r="H150" s="148"/>
      <c r="I150" s="148"/>
      <c r="J150" s="146" t="s">
        <v>149</v>
      </c>
    </row>
    <row r="151" spans="6:10" ht="12.75" hidden="1">
      <c r="F151" s="1" t="s">
        <v>150</v>
      </c>
      <c r="G151" s="13"/>
      <c r="H151" s="2"/>
      <c r="I151" s="2" t="s">
        <v>151</v>
      </c>
      <c r="J151" t="s">
        <v>152</v>
      </c>
    </row>
    <row r="152" spans="6:10" ht="12.75" hidden="1">
      <c r="F152" s="1"/>
      <c r="G152" s="13"/>
      <c r="H152" s="2"/>
      <c r="I152" s="2"/>
      <c r="J152" t="s">
        <v>146</v>
      </c>
    </row>
    <row r="153" spans="6:10" ht="12.75" hidden="1">
      <c r="F153" s="1"/>
      <c r="G153" s="13"/>
      <c r="H153" s="2"/>
      <c r="I153" s="2"/>
      <c r="J153" t="s">
        <v>153</v>
      </c>
    </row>
    <row r="154" spans="6:10" ht="12.75" hidden="1">
      <c r="F154" s="1"/>
      <c r="G154" s="13"/>
      <c r="H154" s="2"/>
      <c r="I154" s="2"/>
      <c r="J154" t="s">
        <v>154</v>
      </c>
    </row>
    <row r="155" spans="6:10" ht="12.75" hidden="1">
      <c r="F155" s="1"/>
      <c r="G155" s="13"/>
      <c r="H155" s="2"/>
      <c r="I155" s="2"/>
      <c r="J155" t="s">
        <v>155</v>
      </c>
    </row>
    <row r="156" spans="6:10" s="146" customFormat="1" ht="12.75" hidden="1">
      <c r="F156" s="147" t="s">
        <v>156</v>
      </c>
      <c r="G156" s="68"/>
      <c r="H156" s="148"/>
      <c r="I156" s="148" t="s">
        <v>157</v>
      </c>
      <c r="J156" s="146" t="s">
        <v>158</v>
      </c>
    </row>
    <row r="157" spans="6:10" s="146" customFormat="1" ht="12.75" hidden="1">
      <c r="F157" s="147"/>
      <c r="G157" s="68"/>
      <c r="H157" s="148"/>
      <c r="I157" s="148"/>
      <c r="J157" s="146" t="s">
        <v>146</v>
      </c>
    </row>
    <row r="158" spans="6:10" s="146" customFormat="1" ht="12.75" hidden="1">
      <c r="F158" s="147"/>
      <c r="G158" s="68"/>
      <c r="H158" s="148"/>
      <c r="I158" s="148"/>
      <c r="J158" s="146" t="s">
        <v>159</v>
      </c>
    </row>
    <row r="159" spans="6:10" s="146" customFormat="1" ht="12.75" hidden="1">
      <c r="F159" s="147"/>
      <c r="G159" s="68"/>
      <c r="H159" s="148"/>
      <c r="I159" s="148"/>
      <c r="J159" s="146" t="s">
        <v>160</v>
      </c>
    </row>
    <row r="160" spans="6:10" s="146" customFormat="1" ht="12.75" hidden="1">
      <c r="F160" s="147"/>
      <c r="G160" s="68"/>
      <c r="H160" s="148"/>
      <c r="I160" s="148"/>
      <c r="J160" s="146" t="s">
        <v>161</v>
      </c>
    </row>
    <row r="161" spans="6:10" ht="12.75" hidden="1">
      <c r="F161" s="1" t="s">
        <v>162</v>
      </c>
      <c r="G161" s="13"/>
      <c r="H161" s="2"/>
      <c r="I161" s="2" t="s">
        <v>163</v>
      </c>
      <c r="J161" t="s">
        <v>164</v>
      </c>
    </row>
    <row r="162" spans="6:10" ht="12.75" hidden="1">
      <c r="F162" s="1"/>
      <c r="G162" s="13"/>
      <c r="H162" s="2"/>
      <c r="I162" s="2"/>
      <c r="J162" t="s">
        <v>146</v>
      </c>
    </row>
    <row r="163" spans="6:10" ht="12.75" hidden="1">
      <c r="F163" s="1"/>
      <c r="G163" s="13"/>
      <c r="H163" s="2"/>
      <c r="I163" s="2"/>
      <c r="J163" t="s">
        <v>153</v>
      </c>
    </row>
    <row r="164" spans="6:10" ht="12.75" hidden="1">
      <c r="F164" s="1"/>
      <c r="G164" s="13"/>
      <c r="H164" s="2"/>
      <c r="I164" s="2"/>
      <c r="J164" t="s">
        <v>154</v>
      </c>
    </row>
    <row r="165" spans="6:10" ht="12.75" hidden="1">
      <c r="F165" s="1"/>
      <c r="G165" s="13"/>
      <c r="H165" s="2"/>
      <c r="I165" s="2"/>
      <c r="J165" t="s">
        <v>155</v>
      </c>
    </row>
    <row r="166" spans="6:10" s="146" customFormat="1" ht="12.75" hidden="1">
      <c r="F166" s="147" t="s">
        <v>165</v>
      </c>
      <c r="G166" s="68"/>
      <c r="H166" s="148"/>
      <c r="I166" s="148" t="s">
        <v>166</v>
      </c>
      <c r="J166" s="146" t="s">
        <v>164</v>
      </c>
    </row>
    <row r="167" spans="6:10" s="146" customFormat="1" ht="12.75" hidden="1">
      <c r="F167" s="147"/>
      <c r="G167" s="68"/>
      <c r="H167" s="148"/>
      <c r="I167" s="148"/>
      <c r="J167" s="146" t="s">
        <v>167</v>
      </c>
    </row>
    <row r="168" spans="6:10" s="146" customFormat="1" ht="12.75" hidden="1">
      <c r="F168" s="147"/>
      <c r="G168" s="68"/>
      <c r="H168" s="148"/>
      <c r="I168" s="148"/>
      <c r="J168" s="146" t="s">
        <v>168</v>
      </c>
    </row>
    <row r="169" spans="6:10" s="146" customFormat="1" ht="12.75" hidden="1">
      <c r="F169" s="147"/>
      <c r="G169" s="68"/>
      <c r="H169" s="148"/>
      <c r="I169" s="148"/>
      <c r="J169" s="146" t="s">
        <v>169</v>
      </c>
    </row>
    <row r="170" spans="6:10" s="146" customFormat="1" ht="12.75" hidden="1">
      <c r="F170" s="147"/>
      <c r="G170" s="68"/>
      <c r="H170" s="148"/>
      <c r="I170" s="148"/>
      <c r="J170" s="146" t="s">
        <v>170</v>
      </c>
    </row>
    <row r="171" spans="6:10" ht="12.75" hidden="1">
      <c r="F171" s="1" t="s">
        <v>21</v>
      </c>
      <c r="G171" s="13"/>
      <c r="H171" s="2"/>
      <c r="I171" s="2" t="s">
        <v>171</v>
      </c>
      <c r="J171" t="s">
        <v>172</v>
      </c>
    </row>
    <row r="172" spans="6:10" ht="12.75" hidden="1">
      <c r="F172" s="1"/>
      <c r="G172" s="13"/>
      <c r="H172" s="2"/>
      <c r="I172" s="2"/>
      <c r="J172" t="s">
        <v>173</v>
      </c>
    </row>
    <row r="173" spans="6:10" ht="12.75" hidden="1">
      <c r="F173" s="1"/>
      <c r="G173" s="13"/>
      <c r="H173" s="2"/>
      <c r="I173" s="2"/>
      <c r="J173" t="s">
        <v>174</v>
      </c>
    </row>
    <row r="174" spans="6:10" ht="12.75" hidden="1">
      <c r="F174" s="1"/>
      <c r="G174" s="13"/>
      <c r="H174" s="2"/>
      <c r="I174" s="2"/>
      <c r="J174" t="s">
        <v>175</v>
      </c>
    </row>
    <row r="175" spans="6:10" s="146" customFormat="1" ht="12.75" hidden="1">
      <c r="F175" s="147" t="s">
        <v>202</v>
      </c>
      <c r="G175" s="68"/>
      <c r="H175" s="148"/>
      <c r="I175" s="148" t="s">
        <v>177</v>
      </c>
      <c r="J175" s="146" t="s">
        <v>203</v>
      </c>
    </row>
    <row r="176" spans="6:10" s="146" customFormat="1" ht="12.75" hidden="1">
      <c r="F176" s="147"/>
      <c r="G176" s="68"/>
      <c r="H176" s="148"/>
      <c r="I176" s="148"/>
      <c r="J176" s="146" t="s">
        <v>206</v>
      </c>
    </row>
    <row r="177" spans="6:10" ht="12.75" hidden="1">
      <c r="F177" s="1" t="s">
        <v>178</v>
      </c>
      <c r="G177" s="13"/>
      <c r="H177" s="2"/>
      <c r="I177" s="2" t="s">
        <v>179</v>
      </c>
      <c r="J177" t="s">
        <v>180</v>
      </c>
    </row>
    <row r="178" spans="5:10" ht="12.75" hidden="1">
      <c r="E178" s="1"/>
      <c r="F178" s="1"/>
      <c r="G178" s="13"/>
      <c r="H178" s="2"/>
      <c r="I178" s="2"/>
      <c r="J178" t="s">
        <v>207</v>
      </c>
    </row>
    <row r="179" spans="5:10" ht="12.75" hidden="1">
      <c r="E179" s="1"/>
      <c r="F179" s="1"/>
      <c r="G179" s="13"/>
      <c r="H179" s="2"/>
      <c r="I179" s="2"/>
      <c r="J179" t="s">
        <v>204</v>
      </c>
    </row>
    <row r="180" spans="5:10" ht="12.75" hidden="1">
      <c r="E180" s="1"/>
      <c r="F180" s="1"/>
      <c r="G180" s="13"/>
      <c r="H180" s="2"/>
      <c r="I180" s="2"/>
      <c r="J180" t="s">
        <v>205</v>
      </c>
    </row>
    <row r="181" ht="13.5" thickBot="1"/>
    <row r="182" spans="1:7" ht="16.5" thickBot="1">
      <c r="A182" s="227" t="s">
        <v>327</v>
      </c>
      <c r="B182" s="228"/>
      <c r="C182" s="228"/>
      <c r="D182" s="228"/>
      <c r="E182" s="228"/>
      <c r="F182" s="228"/>
      <c r="G182" s="229"/>
    </row>
    <row r="183" spans="1:7" ht="12.75">
      <c r="A183" s="35"/>
      <c r="B183" s="36"/>
      <c r="C183" s="36"/>
      <c r="D183" s="36"/>
      <c r="E183" s="36"/>
      <c r="F183" s="36"/>
      <c r="G183" s="149"/>
    </row>
    <row r="184" spans="1:7" ht="12.75" customHeight="1">
      <c r="A184" s="31"/>
      <c r="B184" s="31" t="s">
        <v>23</v>
      </c>
      <c r="C184" s="277" t="s">
        <v>24</v>
      </c>
      <c r="D184" s="278"/>
      <c r="E184" s="278"/>
      <c r="F184" s="278"/>
      <c r="G184" s="279"/>
    </row>
    <row r="185" spans="1:11" ht="57.75" customHeight="1">
      <c r="A185" s="32">
        <v>1</v>
      </c>
      <c r="B185" s="207" t="s">
        <v>329</v>
      </c>
      <c r="C185" s="280" t="s">
        <v>336</v>
      </c>
      <c r="D185" s="281"/>
      <c r="E185" s="281"/>
      <c r="F185" s="281"/>
      <c r="G185" s="282"/>
      <c r="H185" s="17" t="s">
        <v>6</v>
      </c>
      <c r="K185" t="s">
        <v>181</v>
      </c>
    </row>
    <row r="186" spans="1:11" ht="68.25" customHeight="1">
      <c r="A186" s="33">
        <v>2</v>
      </c>
      <c r="B186" s="207" t="s">
        <v>334</v>
      </c>
      <c r="C186" s="283" t="s">
        <v>335</v>
      </c>
      <c r="D186" s="284"/>
      <c r="E186" s="284"/>
      <c r="F186" s="284"/>
      <c r="G186" s="285"/>
      <c r="K186" t="s">
        <v>182</v>
      </c>
    </row>
    <row r="187" spans="1:7" ht="24" customHeight="1">
      <c r="A187" s="34">
        <v>3</v>
      </c>
      <c r="B187" s="207"/>
      <c r="C187" s="283"/>
      <c r="D187" s="284"/>
      <c r="E187" s="284"/>
      <c r="F187" s="284"/>
      <c r="G187" s="285"/>
    </row>
    <row r="188" spans="1:7" ht="24" customHeight="1">
      <c r="A188" s="34">
        <v>4</v>
      </c>
      <c r="B188" s="207"/>
      <c r="C188" s="283"/>
      <c r="D188" s="284"/>
      <c r="E188" s="284"/>
      <c r="F188" s="284"/>
      <c r="G188" s="285"/>
    </row>
    <row r="189" spans="1:7" ht="12.75">
      <c r="A189" s="35"/>
      <c r="B189" s="36"/>
      <c r="C189" s="36"/>
      <c r="D189" s="36"/>
      <c r="E189" s="36"/>
      <c r="F189" s="36"/>
      <c r="G189" s="150"/>
    </row>
    <row r="190" ht="13.5" thickBot="1"/>
    <row r="191" spans="1:7" ht="16.5" thickBot="1">
      <c r="A191" s="227" t="s">
        <v>178</v>
      </c>
      <c r="B191" s="228"/>
      <c r="C191" s="228"/>
      <c r="D191" s="228"/>
      <c r="E191" s="228"/>
      <c r="F191" s="228"/>
      <c r="G191" s="229"/>
    </row>
    <row r="192" spans="1:6" ht="12.75">
      <c r="A192" s="103"/>
      <c r="B192" s="104"/>
      <c r="C192" s="104"/>
      <c r="D192" s="104"/>
      <c r="E192" s="104"/>
      <c r="F192" s="150"/>
    </row>
    <row r="193" spans="1:7" ht="51">
      <c r="A193" s="31"/>
      <c r="B193" s="31" t="s">
        <v>25</v>
      </c>
      <c r="C193" s="31" t="s">
        <v>183</v>
      </c>
      <c r="D193" s="31" t="s">
        <v>184</v>
      </c>
      <c r="E193" s="31" t="s">
        <v>185</v>
      </c>
      <c r="F193" s="286" t="s">
        <v>186</v>
      </c>
      <c r="G193" s="287"/>
    </row>
    <row r="194" spans="1:11" ht="24.75" customHeight="1">
      <c r="A194" s="32">
        <v>1</v>
      </c>
      <c r="B194" s="205"/>
      <c r="C194" s="151">
        <v>0</v>
      </c>
      <c r="D194" s="151">
        <v>0</v>
      </c>
      <c r="E194" s="152">
        <v>0</v>
      </c>
      <c r="F194" s="288">
        <f>E194*D194*C194</f>
        <v>0</v>
      </c>
      <c r="G194" s="289"/>
      <c r="H194" s="17" t="s">
        <v>6</v>
      </c>
      <c r="K194" t="s">
        <v>181</v>
      </c>
    </row>
    <row r="195" spans="1:11" ht="24.75" customHeight="1">
      <c r="A195" s="33">
        <v>2</v>
      </c>
      <c r="B195" s="206"/>
      <c r="C195" s="153">
        <v>0</v>
      </c>
      <c r="D195" s="151">
        <v>0</v>
      </c>
      <c r="E195" s="154">
        <v>0</v>
      </c>
      <c r="F195" s="290">
        <f>E195*D195*C195</f>
        <v>0</v>
      </c>
      <c r="G195" s="291"/>
      <c r="K195" t="s">
        <v>182</v>
      </c>
    </row>
    <row r="196" spans="1:7" ht="24.75" customHeight="1">
      <c r="A196" s="34">
        <v>3</v>
      </c>
      <c r="B196" s="206"/>
      <c r="C196" s="153">
        <v>0</v>
      </c>
      <c r="D196" s="151">
        <v>0</v>
      </c>
      <c r="E196" s="154">
        <v>0</v>
      </c>
      <c r="F196" s="290">
        <f aca="true" t="shared" si="9" ref="F196:F201">E196*D196*C196</f>
        <v>0</v>
      </c>
      <c r="G196" s="291"/>
    </row>
    <row r="197" spans="1:7" ht="24.75" customHeight="1">
      <c r="A197" s="34">
        <v>4</v>
      </c>
      <c r="B197" s="206"/>
      <c r="C197" s="153">
        <v>0</v>
      </c>
      <c r="D197" s="151">
        <v>0</v>
      </c>
      <c r="E197" s="154">
        <v>0</v>
      </c>
      <c r="F197" s="290">
        <f t="shared" si="9"/>
        <v>0</v>
      </c>
      <c r="G197" s="291"/>
    </row>
    <row r="198" spans="1:7" ht="24.75" customHeight="1">
      <c r="A198" s="34">
        <v>5</v>
      </c>
      <c r="B198" s="206"/>
      <c r="C198" s="153">
        <v>0</v>
      </c>
      <c r="D198" s="151">
        <v>0</v>
      </c>
      <c r="E198" s="154">
        <v>0</v>
      </c>
      <c r="F198" s="290">
        <f t="shared" si="9"/>
        <v>0</v>
      </c>
      <c r="G198" s="291"/>
    </row>
    <row r="199" spans="1:7" ht="24.75" customHeight="1">
      <c r="A199" s="34">
        <v>6</v>
      </c>
      <c r="B199" s="206"/>
      <c r="C199" s="153">
        <v>0</v>
      </c>
      <c r="D199" s="151">
        <v>0</v>
      </c>
      <c r="E199" s="154">
        <v>0</v>
      </c>
      <c r="F199" s="290">
        <f t="shared" si="9"/>
        <v>0</v>
      </c>
      <c r="G199" s="291"/>
    </row>
    <row r="200" spans="1:7" ht="24.75" customHeight="1">
      <c r="A200" s="34">
        <v>7</v>
      </c>
      <c r="B200" s="206"/>
      <c r="C200" s="153">
        <v>0</v>
      </c>
      <c r="D200" s="151">
        <v>0</v>
      </c>
      <c r="E200" s="154">
        <v>0</v>
      </c>
      <c r="F200" s="290">
        <f t="shared" si="9"/>
        <v>0</v>
      </c>
      <c r="G200" s="291"/>
    </row>
    <row r="201" spans="1:7" ht="24.75" customHeight="1">
      <c r="A201" s="34">
        <v>8</v>
      </c>
      <c r="B201" s="206"/>
      <c r="C201" s="153">
        <v>0</v>
      </c>
      <c r="D201" s="151">
        <v>0</v>
      </c>
      <c r="E201" s="154">
        <v>0</v>
      </c>
      <c r="F201" s="290">
        <f t="shared" si="9"/>
        <v>0</v>
      </c>
      <c r="G201" s="291"/>
    </row>
    <row r="202" spans="1:7" ht="12.75">
      <c r="A202" s="103"/>
      <c r="B202" s="104"/>
      <c r="C202" s="104"/>
      <c r="D202" s="104"/>
      <c r="E202" s="104"/>
      <c r="F202" s="104"/>
      <c r="G202" s="155"/>
    </row>
    <row r="203" ht="13.5" thickBot="1"/>
    <row r="204" spans="1:11" ht="16.5" thickBot="1">
      <c r="A204" s="227" t="s">
        <v>188</v>
      </c>
      <c r="B204" s="228"/>
      <c r="C204" s="228"/>
      <c r="D204" s="228"/>
      <c r="E204" s="228"/>
      <c r="F204" s="228"/>
      <c r="G204" s="229"/>
      <c r="H204" s="17" t="s">
        <v>6</v>
      </c>
      <c r="K204" t="s">
        <v>189</v>
      </c>
    </row>
    <row r="205" spans="1:11" ht="12.75">
      <c r="A205" s="103"/>
      <c r="B205" s="6"/>
      <c r="C205" s="6"/>
      <c r="D205" s="6"/>
      <c r="E205" s="6"/>
      <c r="F205" s="6"/>
      <c r="G205" s="149"/>
      <c r="H205" s="17" t="s">
        <v>6</v>
      </c>
      <c r="K205" t="s">
        <v>321</v>
      </c>
    </row>
    <row r="206" spans="1:7" ht="12.75">
      <c r="A206" s="156"/>
      <c r="B206" s="231" t="s">
        <v>208</v>
      </c>
      <c r="C206" s="232"/>
      <c r="D206" s="232"/>
      <c r="E206" s="232"/>
      <c r="F206" s="232"/>
      <c r="G206" s="233"/>
    </row>
    <row r="207" spans="1:8" ht="37.5" customHeight="1">
      <c r="A207" s="157">
        <v>1</v>
      </c>
      <c r="B207" s="234"/>
      <c r="C207" s="235"/>
      <c r="D207" s="235"/>
      <c r="E207" s="235"/>
      <c r="F207" s="235"/>
      <c r="G207" s="236"/>
      <c r="H207" s="17"/>
    </row>
    <row r="208" spans="1:7" ht="37.5" customHeight="1">
      <c r="A208" s="158">
        <v>2</v>
      </c>
      <c r="B208" s="237"/>
      <c r="C208" s="292"/>
      <c r="D208" s="292"/>
      <c r="E208" s="292"/>
      <c r="F208" s="292"/>
      <c r="G208" s="293"/>
    </row>
    <row r="209" spans="1:7" ht="37.5" customHeight="1">
      <c r="A209" s="159">
        <v>3</v>
      </c>
      <c r="B209" s="237"/>
      <c r="C209" s="292"/>
      <c r="D209" s="292"/>
      <c r="E209" s="292"/>
      <c r="F209" s="292"/>
      <c r="G209" s="293"/>
    </row>
    <row r="210" spans="1:7" ht="37.5" customHeight="1">
      <c r="A210" s="159">
        <v>4</v>
      </c>
      <c r="B210" s="237"/>
      <c r="C210" s="292"/>
      <c r="D210" s="292"/>
      <c r="E210" s="292"/>
      <c r="F210" s="292"/>
      <c r="G210" s="293"/>
    </row>
    <row r="211" spans="1:7" ht="12.75">
      <c r="A211" s="103"/>
      <c r="B211" s="104"/>
      <c r="C211" s="104"/>
      <c r="D211" s="105"/>
      <c r="E211" s="105"/>
      <c r="F211" s="27"/>
      <c r="G211" s="155"/>
    </row>
  </sheetData>
  <mergeCells count="82">
    <mergeCell ref="B209:G209"/>
    <mergeCell ref="B210:G210"/>
    <mergeCell ref="A204:G204"/>
    <mergeCell ref="B206:G206"/>
    <mergeCell ref="B207:G207"/>
    <mergeCell ref="B208:G208"/>
    <mergeCell ref="F200:G200"/>
    <mergeCell ref="F201:G201"/>
    <mergeCell ref="F196:G196"/>
    <mergeCell ref="F197:G197"/>
    <mergeCell ref="F198:G198"/>
    <mergeCell ref="F199:G199"/>
    <mergeCell ref="A191:G191"/>
    <mergeCell ref="F193:G193"/>
    <mergeCell ref="F194:G194"/>
    <mergeCell ref="F195:G195"/>
    <mergeCell ref="C185:G185"/>
    <mergeCell ref="C186:G186"/>
    <mergeCell ref="C187:G187"/>
    <mergeCell ref="C188:G188"/>
    <mergeCell ref="A144:C144"/>
    <mergeCell ref="D144:F144"/>
    <mergeCell ref="A182:G182"/>
    <mergeCell ref="C184:G184"/>
    <mergeCell ref="A142:C142"/>
    <mergeCell ref="D142:G142"/>
    <mergeCell ref="A143:C143"/>
    <mergeCell ref="D143:G143"/>
    <mergeCell ref="A140:C140"/>
    <mergeCell ref="D140:G140"/>
    <mergeCell ref="A141:C141"/>
    <mergeCell ref="D141:G141"/>
    <mergeCell ref="A138:C138"/>
    <mergeCell ref="D138:G138"/>
    <mergeCell ref="A139:C139"/>
    <mergeCell ref="D139:G139"/>
    <mergeCell ref="A136:C136"/>
    <mergeCell ref="D136:G136"/>
    <mergeCell ref="A137:C137"/>
    <mergeCell ref="D137:G137"/>
    <mergeCell ref="D130:E130"/>
    <mergeCell ref="A134:G134"/>
    <mergeCell ref="A135:C135"/>
    <mergeCell ref="D135:G135"/>
    <mergeCell ref="C131:E131"/>
    <mergeCell ref="A132:F132"/>
    <mergeCell ref="L121:N121"/>
    <mergeCell ref="L122:N122"/>
    <mergeCell ref="L123:N123"/>
    <mergeCell ref="L124:N124"/>
    <mergeCell ref="A84:G84"/>
    <mergeCell ref="K101:O101"/>
    <mergeCell ref="K118:O118"/>
    <mergeCell ref="L120:N120"/>
    <mergeCell ref="L76:N76"/>
    <mergeCell ref="L77:N77"/>
    <mergeCell ref="L78:N78"/>
    <mergeCell ref="L79:N79"/>
    <mergeCell ref="K49:O49"/>
    <mergeCell ref="K62:O62"/>
    <mergeCell ref="K74:O74"/>
    <mergeCell ref="A37:G37"/>
    <mergeCell ref="B39:G39"/>
    <mergeCell ref="B40:G40"/>
    <mergeCell ref="B41:G41"/>
    <mergeCell ref="B42:G42"/>
    <mergeCell ref="B43:G43"/>
    <mergeCell ref="B44:G44"/>
    <mergeCell ref="A1:G1"/>
    <mergeCell ref="B5:G5"/>
    <mergeCell ref="A47:G47"/>
    <mergeCell ref="A3:G3"/>
    <mergeCell ref="A8:G8"/>
    <mergeCell ref="B26:D26"/>
    <mergeCell ref="B4:G4"/>
    <mergeCell ref="B32:D32"/>
    <mergeCell ref="A21:G21"/>
    <mergeCell ref="B29:D29"/>
    <mergeCell ref="B27:D27"/>
    <mergeCell ref="B28:D28"/>
    <mergeCell ref="B30:D30"/>
    <mergeCell ref="B31:D31"/>
  </mergeCells>
  <dataValidations count="9">
    <dataValidation type="list" allowBlank="1" showInputMessage="1" showErrorMessage="1" sqref="D140">
      <formula1>J166:J170</formula1>
    </dataValidation>
    <dataValidation type="list" allowBlank="1" showInputMessage="1" showErrorMessage="1" sqref="D142">
      <formula1>J175:J176</formula1>
    </dataValidation>
    <dataValidation type="list" allowBlank="1" showInputMessage="1" showErrorMessage="1" sqref="D143">
      <formula1>J177:J180</formula1>
    </dataValidation>
    <dataValidation type="list" allowBlank="1" showInputMessage="1" showErrorMessage="1" sqref="D139">
      <formula1>J161:J165</formula1>
    </dataValidation>
    <dataValidation type="list" allowBlank="1" showInputMessage="1" showErrorMessage="1" sqref="D141">
      <formula1>J171:J174</formula1>
    </dataValidation>
    <dataValidation type="list" allowBlank="1" showInputMessage="1" showErrorMessage="1" sqref="D136">
      <formula1>J146:J150</formula1>
    </dataValidation>
    <dataValidation type="list" allowBlank="1" showInputMessage="1" showErrorMessage="1" sqref="D137">
      <formula1>J151:J155</formula1>
    </dataValidation>
    <dataValidation type="list" allowBlank="1" showInputMessage="1" showErrorMessage="1" sqref="D138">
      <formula1>J156:J160</formula1>
    </dataValidation>
    <dataValidation type="list" allowBlank="1" showInputMessage="1" showErrorMessage="1" sqref="F88:F91">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5" max="255" man="1"/>
    <brk id="82" max="255" man="1"/>
    <brk id="132" max="255" man="1"/>
    <brk id="189"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80">
      <selection activeCell="G6" sqref="G6:H6"/>
    </sheetView>
  </sheetViews>
  <sheetFormatPr defaultColWidth="9.140625" defaultRowHeight="12.75"/>
  <cols>
    <col min="1" max="1" width="18.7109375" style="2" customWidth="1"/>
    <col min="2" max="2" width="21.140625" style="2" customWidth="1"/>
    <col min="3" max="3" width="11.140625" style="2" customWidth="1"/>
    <col min="4" max="4" width="11.28125" style="2" customWidth="1"/>
    <col min="5" max="5" width="10.8515625" style="2" customWidth="1"/>
    <col min="6" max="6" width="3.8515625" style="2" customWidth="1"/>
    <col min="7" max="7" width="13.140625" style="2" customWidth="1"/>
    <col min="8" max="8" width="12.8515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5" t="s">
        <v>47</v>
      </c>
      <c r="B1" s="226"/>
      <c r="C1" s="226"/>
      <c r="D1" s="226"/>
      <c r="E1" s="226"/>
      <c r="F1" s="226"/>
      <c r="G1" s="226"/>
      <c r="H1" s="332"/>
      <c r="I1" s="8"/>
      <c r="O1" s="9"/>
    </row>
    <row r="2" spans="1:15" ht="15" customHeight="1" thickBot="1" thickTop="1">
      <c r="A2" s="10"/>
      <c r="B2" s="10"/>
      <c r="C2" s="10"/>
      <c r="D2" s="10"/>
      <c r="E2" s="10"/>
      <c r="F2" s="10"/>
      <c r="G2" s="10"/>
      <c r="H2" s="10"/>
      <c r="I2" s="8"/>
      <c r="O2" s="9"/>
    </row>
    <row r="3" spans="1:15" ht="16.5" thickBot="1">
      <c r="A3" s="333" t="s">
        <v>48</v>
      </c>
      <c r="B3" s="334"/>
      <c r="C3" s="334"/>
      <c r="D3" s="334"/>
      <c r="E3" s="334"/>
      <c r="F3" s="334"/>
      <c r="G3" s="334"/>
      <c r="H3" s="335"/>
      <c r="I3" s="8"/>
      <c r="M3" s="11"/>
      <c r="N3" s="1"/>
      <c r="O3" s="9"/>
    </row>
    <row r="4" spans="1:15" ht="13.5" customHeight="1">
      <c r="A4" s="29" t="s">
        <v>49</v>
      </c>
      <c r="B4" s="355" t="str">
        <f>IF(ISBLANK(CBA_Dtl!B4),"",CBA_Dtl!B4)</f>
        <v>PRR 697</v>
      </c>
      <c r="C4" s="351"/>
      <c r="D4" s="351"/>
      <c r="E4" s="351"/>
      <c r="F4" s="351"/>
      <c r="G4" s="351"/>
      <c r="H4" s="356"/>
      <c r="I4" s="13"/>
      <c r="O4" s="9"/>
    </row>
    <row r="5" spans="1:15" ht="12.75">
      <c r="A5" s="12" t="s">
        <v>4</v>
      </c>
      <c r="B5" s="357" t="str">
        <f>IF(ISBLANK(CBA_Dtl!B5),"",CBA_Dtl!B5)</f>
        <v>Posting Requirement Changes</v>
      </c>
      <c r="C5" s="358"/>
      <c r="D5" s="359"/>
      <c r="E5" s="357" t="s">
        <v>0</v>
      </c>
      <c r="F5" s="358"/>
      <c r="G5" s="357" t="str">
        <f>IF(ISBLANK(CBA_Dtl!B6),"",CBA_Dtl!B6)</f>
        <v>Heino</v>
      </c>
      <c r="H5" s="359"/>
      <c r="I5" s="13"/>
      <c r="O5" s="9"/>
    </row>
    <row r="6" spans="1:15" ht="12.75">
      <c r="A6" s="12" t="s">
        <v>1</v>
      </c>
      <c r="B6" s="360" t="str">
        <f>IF(ISBLANK(CBA_Dtl!D6),"",CBA_Dtl!D6)</f>
        <v>Moast</v>
      </c>
      <c r="C6" s="361"/>
      <c r="D6" s="362"/>
      <c r="E6" s="357" t="s">
        <v>2</v>
      </c>
      <c r="F6" s="358"/>
      <c r="G6" s="363" t="str">
        <f>IF(ISBLANK(CBA_Dtl!F6),"",CBA_Dtl!F6)</f>
        <v>021607</v>
      </c>
      <c r="H6" s="364"/>
      <c r="I6" s="13"/>
      <c r="O6" s="9"/>
    </row>
    <row r="7" spans="1:15" ht="19.5" customHeight="1" thickBot="1">
      <c r="A7" s="14"/>
      <c r="B7" s="14"/>
      <c r="C7" s="14"/>
      <c r="D7" s="14"/>
      <c r="E7" s="14"/>
      <c r="F7" s="14"/>
      <c r="G7" s="14"/>
      <c r="H7" s="14"/>
      <c r="I7" s="13"/>
      <c r="O7" s="9"/>
    </row>
    <row r="8" spans="1:15" ht="16.5" thickBot="1">
      <c r="A8" s="227" t="s">
        <v>52</v>
      </c>
      <c r="B8" s="228"/>
      <c r="C8" s="229"/>
      <c r="D8" s="43"/>
      <c r="E8" s="227" t="s">
        <v>53</v>
      </c>
      <c r="F8" s="228"/>
      <c r="G8" s="228"/>
      <c r="H8" s="229"/>
      <c r="I8" s="13"/>
      <c r="J8" s="41" t="s">
        <v>6</v>
      </c>
      <c r="K8" t="s">
        <v>54</v>
      </c>
      <c r="O8" s="9"/>
    </row>
    <row r="9" spans="1:15" ht="6.75" customHeight="1">
      <c r="A9" s="1"/>
      <c r="B9" s="1"/>
      <c r="C9" s="1"/>
      <c r="D9" s="1"/>
      <c r="E9" s="1"/>
      <c r="F9" s="1"/>
      <c r="G9" s="1"/>
      <c r="H9" s="1"/>
      <c r="I9" s="13"/>
      <c r="O9" s="9"/>
    </row>
    <row r="10" spans="1:15" ht="12.75">
      <c r="A10" s="1" t="s">
        <v>33</v>
      </c>
      <c r="B10" s="1"/>
      <c r="C10" s="1"/>
      <c r="D10" s="1"/>
      <c r="E10" s="1" t="s">
        <v>55</v>
      </c>
      <c r="F10" s="1"/>
      <c r="G10" s="1"/>
      <c r="H10" s="1"/>
      <c r="I10" s="13"/>
      <c r="K10" s="42" t="s">
        <v>56</v>
      </c>
      <c r="O10" s="9"/>
    </row>
    <row r="11" spans="1:15" ht="6.75" customHeight="1">
      <c r="A11" s="1"/>
      <c r="B11" s="1"/>
      <c r="C11" s="1"/>
      <c r="D11" s="1"/>
      <c r="E11" s="1"/>
      <c r="F11" s="1"/>
      <c r="G11" s="1"/>
      <c r="H11" s="1"/>
      <c r="I11" s="13"/>
      <c r="O11" s="9"/>
    </row>
    <row r="12" spans="1:15" ht="12.75">
      <c r="A12" s="1"/>
      <c r="B12" s="1"/>
      <c r="C12" s="7" t="s">
        <v>34</v>
      </c>
      <c r="F12" s="1"/>
      <c r="G12" s="1"/>
      <c r="H12" s="7" t="s">
        <v>34</v>
      </c>
      <c r="I12" s="13"/>
      <c r="O12" s="9"/>
    </row>
    <row r="13" spans="1:15" ht="12.75">
      <c r="A13" s="330" t="s">
        <v>35</v>
      </c>
      <c r="B13" s="331"/>
      <c r="C13" s="185">
        <f>CBA_Dtl!E26</f>
        <v>1</v>
      </c>
      <c r="E13" s="2" t="s">
        <v>43</v>
      </c>
      <c r="F13" s="1"/>
      <c r="G13" s="1"/>
      <c r="H13" s="185">
        <f>CBA_Dtl!E13</f>
        <v>0</v>
      </c>
      <c r="I13" s="13"/>
      <c r="O13" s="9"/>
    </row>
    <row r="14" spans="1:15" ht="12.75">
      <c r="A14" s="328" t="s">
        <v>36</v>
      </c>
      <c r="B14" s="329"/>
      <c r="C14" s="185">
        <f>CBA_Dtl!E27</f>
        <v>0</v>
      </c>
      <c r="E14" s="2" t="s">
        <v>44</v>
      </c>
      <c r="F14" s="1"/>
      <c r="G14" s="1"/>
      <c r="H14" s="185">
        <f>CBA_Dtl!E14</f>
        <v>1</v>
      </c>
      <c r="I14" s="13"/>
      <c r="O14" s="9"/>
    </row>
    <row r="15" spans="1:15" ht="12.75">
      <c r="A15" s="328" t="s">
        <v>37</v>
      </c>
      <c r="B15" s="329"/>
      <c r="C15" s="185">
        <f>CBA_Dtl!E28</f>
        <v>0</v>
      </c>
      <c r="E15" s="2" t="s">
        <v>45</v>
      </c>
      <c r="F15" s="1"/>
      <c r="G15" s="1"/>
      <c r="H15" s="185">
        <f>CBA_Dtl!E15</f>
        <v>0</v>
      </c>
      <c r="I15" s="13"/>
      <c r="O15" s="9"/>
    </row>
    <row r="16" spans="1:15" ht="12.75">
      <c r="A16" s="328" t="s">
        <v>38</v>
      </c>
      <c r="B16" s="329"/>
      <c r="C16" s="185">
        <f>CBA_Dtl!E29</f>
        <v>0</v>
      </c>
      <c r="E16" s="2" t="s">
        <v>46</v>
      </c>
      <c r="F16" s="1"/>
      <c r="G16" s="1"/>
      <c r="H16" s="185">
        <f>CBA_Dtl!E16</f>
        <v>0</v>
      </c>
      <c r="I16" s="13"/>
      <c r="O16" s="9"/>
    </row>
    <row r="17" spans="1:15" ht="12.75">
      <c r="A17" s="328" t="s">
        <v>39</v>
      </c>
      <c r="B17" s="329"/>
      <c r="C17" s="185">
        <f>CBA_Dtl!E30</f>
        <v>0</v>
      </c>
      <c r="F17" s="1"/>
      <c r="G17" s="1"/>
      <c r="H17" s="1"/>
      <c r="I17" s="13"/>
      <c r="O17" s="9"/>
    </row>
    <row r="18" spans="1:15" ht="12.75">
      <c r="A18" s="328" t="s">
        <v>40</v>
      </c>
      <c r="B18" s="329"/>
      <c r="C18" s="185">
        <f>CBA_Dtl!E31</f>
        <v>0</v>
      </c>
      <c r="F18" s="1"/>
      <c r="G18" s="1"/>
      <c r="H18" s="1"/>
      <c r="I18" s="13"/>
      <c r="O18" s="9"/>
    </row>
    <row r="19" spans="1:15" ht="12.75">
      <c r="A19" s="328" t="s">
        <v>41</v>
      </c>
      <c r="B19" s="329"/>
      <c r="C19" s="185">
        <f>CBA_Dtl!E32</f>
        <v>0</v>
      </c>
      <c r="F19" s="1"/>
      <c r="G19" s="1"/>
      <c r="H19" s="1"/>
      <c r="I19" s="13"/>
      <c r="O19" s="9"/>
    </row>
    <row r="20" spans="1:15" ht="12.75">
      <c r="A20" s="25"/>
      <c r="B20" s="39"/>
      <c r="C20" s="40"/>
      <c r="F20" s="1"/>
      <c r="G20" s="1"/>
      <c r="H20" s="1"/>
      <c r="I20" s="13"/>
      <c r="O20" s="9"/>
    </row>
    <row r="21" spans="1:15" ht="13.5" thickBot="1">
      <c r="A21" s="327" t="s">
        <v>57</v>
      </c>
      <c r="B21" s="327"/>
      <c r="C21" s="186">
        <f>SUM(C13:C20)</f>
        <v>1</v>
      </c>
      <c r="E21" s="327" t="s">
        <v>57</v>
      </c>
      <c r="F21" s="327"/>
      <c r="G21" s="327"/>
      <c r="H21" s="186">
        <f>SUM(H13:H16)</f>
        <v>1</v>
      </c>
      <c r="I21" s="13"/>
      <c r="J21" s="41"/>
      <c r="K21"/>
      <c r="O21" s="9"/>
    </row>
    <row r="22" spans="1:15" ht="19.5" customHeight="1" thickBot="1" thickTop="1">
      <c r="A22" s="25"/>
      <c r="B22" s="13"/>
      <c r="C22" s="40"/>
      <c r="G22" s="13"/>
      <c r="H22" s="40"/>
      <c r="I22" s="13"/>
      <c r="J22" s="41"/>
      <c r="K22"/>
      <c r="O22" s="9"/>
    </row>
    <row r="23" spans="1:15" ht="16.5" thickBot="1">
      <c r="A23" s="227" t="s">
        <v>58</v>
      </c>
      <c r="B23" s="228"/>
      <c r="C23" s="228"/>
      <c r="D23" s="228"/>
      <c r="E23" s="228"/>
      <c r="F23" s="228"/>
      <c r="G23" s="228"/>
      <c r="H23" s="229"/>
      <c r="I23" s="13"/>
      <c r="O23" s="9"/>
    </row>
    <row r="24" spans="1:15" ht="7.5" customHeight="1">
      <c r="A24" s="44"/>
      <c r="B24" s="20"/>
      <c r="C24" s="20"/>
      <c r="D24" s="20"/>
      <c r="E24" s="20"/>
      <c r="F24" s="20"/>
      <c r="G24" s="20"/>
      <c r="H24" s="45"/>
      <c r="I24" s="13"/>
      <c r="O24" s="9"/>
    </row>
    <row r="25" spans="1:15" ht="15.75">
      <c r="A25" s="46" t="s">
        <v>8</v>
      </c>
      <c r="B25" s="1" t="s">
        <v>9</v>
      </c>
      <c r="C25" s="321">
        <f>ERCOTPCost</f>
        <v>75000</v>
      </c>
      <c r="D25" s="321"/>
      <c r="E25" s="4"/>
      <c r="F25" s="1"/>
      <c r="G25" s="1"/>
      <c r="H25" s="24"/>
      <c r="I25" s="13"/>
      <c r="O25" s="9"/>
    </row>
    <row r="26" spans="1:15" ht="15.75">
      <c r="A26" s="47"/>
      <c r="B26" s="1" t="s">
        <v>10</v>
      </c>
      <c r="C26" s="321">
        <f>MarketPCost</f>
        <v>0</v>
      </c>
      <c r="D26" s="321"/>
      <c r="E26" s="4"/>
      <c r="F26" s="1"/>
      <c r="G26" s="1"/>
      <c r="H26" s="24"/>
      <c r="I26" s="13"/>
      <c r="O26" s="9"/>
    </row>
    <row r="27" spans="1:15" ht="15.75">
      <c r="A27" s="47"/>
      <c r="B27" s="325" t="s">
        <v>11</v>
      </c>
      <c r="C27" s="325"/>
      <c r="D27" s="326">
        <f>C25+C26</f>
        <v>75000</v>
      </c>
      <c r="E27" s="326"/>
      <c r="F27" s="1"/>
      <c r="G27" s="1"/>
      <c r="H27" s="24"/>
      <c r="I27" s="13"/>
      <c r="O27" s="9"/>
    </row>
    <row r="28" spans="1:15" ht="15.75">
      <c r="A28" s="48"/>
      <c r="B28" s="1" t="s">
        <v>12</v>
      </c>
      <c r="C28" s="321">
        <f>ERCOTOCost</f>
        <v>0</v>
      </c>
      <c r="D28" s="321"/>
      <c r="E28" s="4"/>
      <c r="F28" s="1"/>
      <c r="G28" s="1"/>
      <c r="H28" s="24"/>
      <c r="I28" s="13"/>
      <c r="O28" s="9"/>
    </row>
    <row r="29" spans="1:15" ht="15.75">
      <c r="A29" s="48"/>
      <c r="B29" s="1" t="s">
        <v>13</v>
      </c>
      <c r="C29" s="321">
        <f>MarketOCost</f>
        <v>0</v>
      </c>
      <c r="D29" s="321"/>
      <c r="E29" s="4"/>
      <c r="F29" s="1"/>
      <c r="G29" s="1"/>
      <c r="H29" s="24"/>
      <c r="I29" s="13"/>
      <c r="O29" s="9"/>
    </row>
    <row r="30" spans="1:15" ht="15.75">
      <c r="A30" s="48"/>
      <c r="B30" s="325" t="s">
        <v>14</v>
      </c>
      <c r="C30" s="325"/>
      <c r="D30" s="326">
        <f>C28+C29</f>
        <v>0</v>
      </c>
      <c r="E30" s="326"/>
      <c r="F30" s="1"/>
      <c r="G30" s="1"/>
      <c r="H30" s="24"/>
      <c r="I30" s="13"/>
      <c r="O30" s="9"/>
    </row>
    <row r="31" spans="1:15" ht="15.75">
      <c r="A31" s="48"/>
      <c r="B31" s="1"/>
      <c r="C31" s="1"/>
      <c r="D31" s="1"/>
      <c r="E31" s="1"/>
      <c r="F31" s="322">
        <f>D27+D30</f>
        <v>75000</v>
      </c>
      <c r="G31" s="322"/>
      <c r="H31" s="49" t="s">
        <v>15</v>
      </c>
      <c r="I31" s="13"/>
      <c r="O31" s="9"/>
    </row>
    <row r="32" spans="1:15" ht="6.75" customHeight="1">
      <c r="A32" s="50"/>
      <c r="B32" s="1"/>
      <c r="C32" s="1"/>
      <c r="D32" s="1"/>
      <c r="E32" s="1"/>
      <c r="F32" s="4"/>
      <c r="G32" s="4"/>
      <c r="H32" s="51"/>
      <c r="I32" s="13"/>
      <c r="O32" s="9"/>
    </row>
    <row r="33" spans="1:15" ht="15.75">
      <c r="A33" s="46" t="s">
        <v>16</v>
      </c>
      <c r="B33" s="1" t="s">
        <v>17</v>
      </c>
      <c r="C33" s="321">
        <f>ERCOTBenefit</f>
        <v>0</v>
      </c>
      <c r="D33" s="321"/>
      <c r="E33" s="1"/>
      <c r="F33" s="4"/>
      <c r="G33" s="4"/>
      <c r="H33" s="51"/>
      <c r="I33" s="13"/>
      <c r="O33" s="9"/>
    </row>
    <row r="34" spans="1:15" ht="15.75">
      <c r="A34" s="47"/>
      <c r="B34" s="1" t="s">
        <v>18</v>
      </c>
      <c r="C34" s="321">
        <f>MarketBenefit</f>
        <v>0</v>
      </c>
      <c r="D34" s="321"/>
      <c r="E34" s="1"/>
      <c r="F34" s="4"/>
      <c r="G34" s="4"/>
      <c r="H34" s="51"/>
      <c r="I34" s="13"/>
      <c r="O34" s="9"/>
    </row>
    <row r="35" spans="1:15" ht="15.75">
      <c r="A35" s="47"/>
      <c r="B35" s="1"/>
      <c r="C35" s="1"/>
      <c r="D35" s="21"/>
      <c r="E35" s="21"/>
      <c r="F35" s="322">
        <f>C33+C34</f>
        <v>0</v>
      </c>
      <c r="G35" s="322"/>
      <c r="H35" s="49" t="s">
        <v>19</v>
      </c>
      <c r="I35" s="13"/>
      <c r="O35" s="9"/>
    </row>
    <row r="36" spans="1:15" ht="6.75" customHeight="1">
      <c r="A36" s="47"/>
      <c r="B36" s="1"/>
      <c r="C36" s="1"/>
      <c r="D36" s="1"/>
      <c r="E36" s="1"/>
      <c r="F36" s="4"/>
      <c r="G36" s="4"/>
      <c r="H36" s="24"/>
      <c r="I36" s="13"/>
      <c r="O36" s="9"/>
    </row>
    <row r="37" spans="1:15" ht="16.5" thickBot="1">
      <c r="A37" s="47"/>
      <c r="B37" s="1"/>
      <c r="C37" s="323" t="s">
        <v>20</v>
      </c>
      <c r="D37" s="323"/>
      <c r="E37" s="323"/>
      <c r="F37" s="324">
        <f>F35-F31</f>
        <v>-75000</v>
      </c>
      <c r="G37" s="324"/>
      <c r="H37" s="24"/>
      <c r="I37" s="13"/>
      <c r="O37" s="9"/>
    </row>
    <row r="38" spans="1:15" ht="7.5" customHeight="1" thickTop="1">
      <c r="A38" s="52"/>
      <c r="B38" s="27"/>
      <c r="C38" s="27"/>
      <c r="D38" s="27"/>
      <c r="E38" s="27"/>
      <c r="F38" s="27"/>
      <c r="G38" s="27"/>
      <c r="H38" s="26"/>
      <c r="I38" s="13"/>
      <c r="O38" s="9"/>
    </row>
    <row r="39" spans="1:15" ht="19.5" customHeight="1" thickBot="1">
      <c r="A39" s="25"/>
      <c r="B39" s="13"/>
      <c r="C39" s="40"/>
      <c r="G39" s="13"/>
      <c r="H39" s="40"/>
      <c r="I39" s="13"/>
      <c r="O39" s="9"/>
    </row>
    <row r="40" spans="1:9" ht="16.5" thickBot="1">
      <c r="A40" s="227" t="s">
        <v>59</v>
      </c>
      <c r="B40" s="228"/>
      <c r="C40" s="228"/>
      <c r="D40" s="228"/>
      <c r="E40" s="228"/>
      <c r="F40" s="228"/>
      <c r="G40" s="228"/>
      <c r="H40" s="229"/>
      <c r="I40" s="13"/>
    </row>
    <row r="41" spans="1:9" s="5" customFormat="1" ht="12.75" customHeight="1">
      <c r="A41" s="252" t="str">
        <f>IF(ISBLANK(B5),"",B5)</f>
        <v>Posting Requirement Changes</v>
      </c>
      <c r="B41" s="253"/>
      <c r="C41" s="253"/>
      <c r="D41" s="256"/>
      <c r="E41" s="256"/>
      <c r="F41" s="256"/>
      <c r="G41" s="257"/>
      <c r="H41" s="53" t="s">
        <v>5</v>
      </c>
      <c r="I41" s="15"/>
    </row>
    <row r="42" spans="1:12" ht="12.75">
      <c r="A42" s="262" t="s">
        <v>60</v>
      </c>
      <c r="B42" s="263"/>
      <c r="C42" s="263"/>
      <c r="D42" s="319"/>
      <c r="E42" s="319"/>
      <c r="F42" s="319"/>
      <c r="G42" s="320"/>
      <c r="H42" s="54">
        <f>CBA_Dtl!I136</f>
        <v>4</v>
      </c>
      <c r="I42" s="16"/>
      <c r="K42" s="17"/>
      <c r="L42"/>
    </row>
    <row r="43" spans="1:9" ht="12.75">
      <c r="A43" s="262" t="s">
        <v>61</v>
      </c>
      <c r="B43" s="263"/>
      <c r="C43" s="263"/>
      <c r="D43" s="319"/>
      <c r="E43" s="319"/>
      <c r="F43" s="319"/>
      <c r="G43" s="320"/>
      <c r="H43" s="54">
        <f>CBA_Dtl!I137</f>
        <v>4</v>
      </c>
      <c r="I43" s="16"/>
    </row>
    <row r="44" spans="1:9" ht="12.75">
      <c r="A44" s="262" t="s">
        <v>62</v>
      </c>
      <c r="B44" s="263"/>
      <c r="C44" s="263"/>
      <c r="D44" s="319"/>
      <c r="E44" s="319"/>
      <c r="F44" s="319"/>
      <c r="G44" s="320"/>
      <c r="H44" s="54">
        <f>CBA_Dtl!I138</f>
        <v>0</v>
      </c>
      <c r="I44" s="16"/>
    </row>
    <row r="45" spans="1:9" ht="12.75">
      <c r="A45" s="262" t="s">
        <v>63</v>
      </c>
      <c r="B45" s="263"/>
      <c r="C45" s="263"/>
      <c r="D45" s="319"/>
      <c r="E45" s="319"/>
      <c r="F45" s="319"/>
      <c r="G45" s="320"/>
      <c r="H45" s="54">
        <f>CBA_Dtl!I139</f>
        <v>3</v>
      </c>
      <c r="I45" s="16"/>
    </row>
    <row r="46" spans="1:9" ht="12.75">
      <c r="A46" s="262" t="s">
        <v>64</v>
      </c>
      <c r="B46" s="263"/>
      <c r="C46" s="263"/>
      <c r="D46" s="319"/>
      <c r="E46" s="319"/>
      <c r="F46" s="319"/>
      <c r="G46" s="320"/>
      <c r="H46" s="54">
        <f>CBA_Dtl!I140</f>
        <v>4</v>
      </c>
      <c r="I46" s="16"/>
    </row>
    <row r="47" spans="1:9" ht="12.75">
      <c r="A47" s="262" t="s">
        <v>65</v>
      </c>
      <c r="B47" s="263"/>
      <c r="C47" s="263"/>
      <c r="D47" s="319"/>
      <c r="E47" s="319"/>
      <c r="F47" s="319"/>
      <c r="G47" s="320"/>
      <c r="H47" s="54">
        <f>CBA_Dtl!I141</f>
        <v>3</v>
      </c>
      <c r="I47" s="16"/>
    </row>
    <row r="48" spans="1:9" ht="12.75">
      <c r="A48" s="262" t="s">
        <v>201</v>
      </c>
      <c r="B48" s="263"/>
      <c r="C48" s="263"/>
      <c r="D48" s="319"/>
      <c r="E48" s="319"/>
      <c r="F48" s="319"/>
      <c r="G48" s="320"/>
      <c r="H48" s="54">
        <f>CBA_Dtl!I142</f>
        <v>0</v>
      </c>
      <c r="I48" s="16"/>
    </row>
    <row r="49" spans="1:9" ht="12.75">
      <c r="A49" s="262" t="s">
        <v>66</v>
      </c>
      <c r="B49" s="263"/>
      <c r="C49" s="263"/>
      <c r="D49" s="317"/>
      <c r="E49" s="317"/>
      <c r="F49" s="317"/>
      <c r="G49" s="318"/>
      <c r="H49" s="54">
        <f>CBA_Dtl!I143</f>
        <v>2</v>
      </c>
      <c r="I49" s="16"/>
    </row>
    <row r="50" spans="1:9" s="19" customFormat="1" ht="22.5" customHeight="1">
      <c r="A50" s="271" t="s">
        <v>7</v>
      </c>
      <c r="B50" s="272"/>
      <c r="C50" s="273"/>
      <c r="D50" s="274" t="s">
        <v>200</v>
      </c>
      <c r="E50" s="275"/>
      <c r="F50" s="275"/>
      <c r="G50" s="276"/>
      <c r="H50" s="161">
        <f>SUM(H42:H49)</f>
        <v>20</v>
      </c>
      <c r="I50" s="18"/>
    </row>
    <row r="51" spans="1:9" ht="13.5" thickBot="1">
      <c r="A51" s="1"/>
      <c r="B51" s="1"/>
      <c r="C51" s="1"/>
      <c r="D51" s="1"/>
      <c r="E51" s="1"/>
      <c r="F51" s="1"/>
      <c r="G51" s="1"/>
      <c r="H51" s="1"/>
      <c r="I51" s="13"/>
    </row>
    <row r="52" spans="1:9" ht="16.5" thickBot="1">
      <c r="A52" s="227" t="s">
        <v>67</v>
      </c>
      <c r="B52" s="228"/>
      <c r="C52" s="228"/>
      <c r="D52" s="228"/>
      <c r="E52" s="228"/>
      <c r="F52" s="228"/>
      <c r="G52" s="228"/>
      <c r="H52" s="229"/>
      <c r="I52" s="13"/>
    </row>
    <row r="53" spans="1:9" ht="12.75">
      <c r="A53" s="35"/>
      <c r="B53" s="36"/>
      <c r="C53" s="36"/>
      <c r="D53" s="36"/>
      <c r="E53" s="36"/>
      <c r="F53" s="36"/>
      <c r="G53" s="27"/>
      <c r="H53" s="26"/>
      <c r="I53" s="13"/>
    </row>
    <row r="54" spans="1:9" ht="12.75" customHeight="1">
      <c r="A54" s="55"/>
      <c r="B54" s="55" t="s">
        <v>23</v>
      </c>
      <c r="C54" s="286" t="s">
        <v>193</v>
      </c>
      <c r="D54" s="287"/>
      <c r="E54" s="287"/>
      <c r="F54" s="287"/>
      <c r="G54" s="287"/>
      <c r="H54" s="313"/>
      <c r="I54" s="13"/>
    </row>
    <row r="55" spans="1:9" ht="12.75">
      <c r="A55" s="32">
        <v>1</v>
      </c>
      <c r="B55" s="56" t="str">
        <f>IF(ISBLANK(CBA_Dtl!B185),"",CBA_Dtl!B185)</f>
        <v>Benefit (public protection from price harm)</v>
      </c>
      <c r="C55" s="314" t="str">
        <f>IF(ISBLANK(CBA_Dtl!C185),"",CBA_Dtl!C185)</f>
        <v>§25.502. Pricing Safeguards in Markets Operated by the Electric Reliability Council of Texas. (a) Purpose. Protect the public from harm when wholesale electricity prices in markets operated by the Electric Reliability Council of Texas (ERCOT) in the ERCOT power region are not determined by the normal forces of competition (PUCT Order).</v>
      </c>
      <c r="D55" s="315"/>
      <c r="E55" s="315"/>
      <c r="F55" s="315"/>
      <c r="G55" s="315"/>
      <c r="H55" s="316"/>
      <c r="I55" s="13"/>
    </row>
    <row r="56" spans="1:9" ht="12.75">
      <c r="A56" s="33">
        <v>2</v>
      </c>
      <c r="B56" s="56" t="str">
        <f>IF(ISBLANK(CBA_Dtl!B186),"",CBA_Dtl!B186)</f>
        <v>Benefit (encourage generation resource diversity for sustainable, adequate electric supply)</v>
      </c>
      <c r="C56" s="310" t="str">
        <f>IF(ISBLANK(CBA_Dtl!C186),"",CBA_Dtl!C186)</f>
        <v>§25.505. Encourage market participants to build and maintain a mix of resources that sustain adequate supply of electric service in the ERCOT power region, and to encourage market participants to take advantage of practices such as hedging, long-term contracting between market participants that supply power and market participants that serve load, and price responsiveness by end-use customers (PUCT Order).</v>
      </c>
      <c r="D56" s="311"/>
      <c r="E56" s="311"/>
      <c r="F56" s="311"/>
      <c r="G56" s="311"/>
      <c r="H56" s="312"/>
      <c r="I56" s="13"/>
    </row>
    <row r="57" spans="1:9" ht="12.75">
      <c r="A57" s="34">
        <v>3</v>
      </c>
      <c r="B57" s="56">
        <f>IF(ISBLANK(CBA_Dtl!B187),"",CBA_Dtl!B187)</f>
      </c>
      <c r="C57" s="310">
        <f>IF(ISBLANK(CBA_Dtl!C187),"",CBA_Dtl!C187)</f>
      </c>
      <c r="D57" s="311"/>
      <c r="E57" s="311"/>
      <c r="F57" s="311"/>
      <c r="G57" s="311"/>
      <c r="H57" s="312"/>
      <c r="I57" s="13"/>
    </row>
    <row r="58" spans="1:9" ht="12.75">
      <c r="A58" s="34">
        <v>4</v>
      </c>
      <c r="B58" s="56">
        <f>IF(ISBLANK(CBA_Dtl!B188),"",CBA_Dtl!B188)</f>
      </c>
      <c r="C58" s="310">
        <f>IF(ISBLANK(CBA_Dtl!C188),"",CBA_Dtl!C188)</f>
      </c>
      <c r="D58" s="311"/>
      <c r="E58" s="311"/>
      <c r="F58" s="311"/>
      <c r="G58" s="311"/>
      <c r="H58" s="312"/>
      <c r="I58" s="13"/>
    </row>
    <row r="59" spans="1:9" ht="12.75">
      <c r="A59" s="52"/>
      <c r="B59" s="27"/>
      <c r="C59" s="27"/>
      <c r="D59" s="27"/>
      <c r="E59" s="27"/>
      <c r="F59" s="27"/>
      <c r="G59" s="27"/>
      <c r="H59" s="26"/>
      <c r="I59" s="13"/>
    </row>
    <row r="60" spans="1:9" ht="15" customHeight="1" thickBot="1">
      <c r="A60" s="1"/>
      <c r="B60" s="1"/>
      <c r="C60" s="1"/>
      <c r="D60" s="1"/>
      <c r="E60" s="1"/>
      <c r="F60" s="1"/>
      <c r="G60" s="1"/>
      <c r="H60" s="1"/>
      <c r="I60" s="13"/>
    </row>
    <row r="61" spans="1:9" ht="16.5" thickBot="1">
      <c r="A61" s="227" t="s">
        <v>68</v>
      </c>
      <c r="B61" s="228"/>
      <c r="C61" s="228"/>
      <c r="D61" s="228"/>
      <c r="E61" s="228"/>
      <c r="F61" s="228"/>
      <c r="G61" s="228"/>
      <c r="H61" s="229"/>
      <c r="I61" s="13"/>
    </row>
    <row r="62" spans="1:9" ht="12.75">
      <c r="A62" s="29"/>
      <c r="B62" s="30"/>
      <c r="C62" s="30"/>
      <c r="D62" s="30"/>
      <c r="E62" s="30"/>
      <c r="F62" s="30"/>
      <c r="G62" s="57"/>
      <c r="H62" s="58"/>
      <c r="I62" s="13"/>
    </row>
    <row r="63" spans="1:9" ht="12.75">
      <c r="A63" s="31"/>
      <c r="B63" s="277" t="s">
        <v>25</v>
      </c>
      <c r="C63" s="278"/>
      <c r="D63" s="278"/>
      <c r="E63" s="278"/>
      <c r="F63" s="278"/>
      <c r="G63" s="279"/>
      <c r="H63" s="38" t="s">
        <v>69</v>
      </c>
      <c r="I63" s="13"/>
    </row>
    <row r="64" spans="1:9" ht="12.75">
      <c r="A64" s="32">
        <v>1</v>
      </c>
      <c r="B64" s="307">
        <f>IF(ISBLANK(CBA_Dtl!B194),"",CBA_Dtl!B194)</f>
      </c>
      <c r="C64" s="308"/>
      <c r="D64" s="308"/>
      <c r="E64" s="308"/>
      <c r="F64" s="308"/>
      <c r="G64" s="309"/>
      <c r="H64" s="59">
        <f>IF(ISBLANK(CBA_Dtl!F194),"",CBA_Dtl!F194)</f>
        <v>0</v>
      </c>
      <c r="I64" s="13"/>
    </row>
    <row r="65" spans="1:9" ht="12.75">
      <c r="A65" s="33">
        <v>2</v>
      </c>
      <c r="B65" s="301">
        <f>IF(ISBLANK(CBA_Dtl!B195),"",CBA_Dtl!B195)</f>
      </c>
      <c r="C65" s="302"/>
      <c r="D65" s="302"/>
      <c r="E65" s="302"/>
      <c r="F65" s="302"/>
      <c r="G65" s="303"/>
      <c r="H65" s="60">
        <f>IF(ISBLANK(CBA_Dtl!F195),"",CBA_Dtl!F195)</f>
        <v>0</v>
      </c>
      <c r="I65" s="13"/>
    </row>
    <row r="66" spans="1:9" ht="12.75">
      <c r="A66" s="34">
        <v>3</v>
      </c>
      <c r="B66" s="301">
        <f>IF(ISBLANK(CBA_Dtl!B196),"",CBA_Dtl!B196)</f>
      </c>
      <c r="C66" s="302"/>
      <c r="D66" s="302"/>
      <c r="E66" s="302"/>
      <c r="F66" s="302"/>
      <c r="G66" s="303"/>
      <c r="H66" s="60">
        <f>IF(ISBLANK(CBA_Dtl!F196),"",CBA_Dtl!F196)</f>
        <v>0</v>
      </c>
      <c r="I66" s="13"/>
    </row>
    <row r="67" spans="1:9" ht="12.75">
      <c r="A67" s="34">
        <v>4</v>
      </c>
      <c r="B67" s="301">
        <f>IF(ISBLANK(CBA_Dtl!B197),"",CBA_Dtl!B197)</f>
      </c>
      <c r="C67" s="302"/>
      <c r="D67" s="302"/>
      <c r="E67" s="302"/>
      <c r="F67" s="302"/>
      <c r="G67" s="303"/>
      <c r="H67" s="60">
        <f>IF(ISBLANK(CBA_Dtl!F197),"",CBA_Dtl!F197)</f>
        <v>0</v>
      </c>
      <c r="I67" s="13"/>
    </row>
    <row r="68" spans="1:9" ht="12.75">
      <c r="A68" s="52"/>
      <c r="B68" s="27"/>
      <c r="C68" s="27"/>
      <c r="D68" s="27"/>
      <c r="E68" s="27"/>
      <c r="F68" s="27"/>
      <c r="G68" s="27"/>
      <c r="H68" s="26"/>
      <c r="I68" s="13"/>
    </row>
    <row r="69" spans="1:9" ht="15" customHeight="1" thickBot="1">
      <c r="A69" s="1"/>
      <c r="B69" s="1"/>
      <c r="C69" s="1"/>
      <c r="D69" s="1"/>
      <c r="E69" s="1"/>
      <c r="F69" s="1"/>
      <c r="G69" s="1"/>
      <c r="H69" s="1"/>
      <c r="I69" s="13"/>
    </row>
    <row r="70" spans="1:9" ht="16.5" thickBot="1">
      <c r="A70" s="227" t="s">
        <v>70</v>
      </c>
      <c r="B70" s="228"/>
      <c r="C70" s="228"/>
      <c r="D70" s="228"/>
      <c r="E70" s="228"/>
      <c r="F70" s="228"/>
      <c r="G70" s="228"/>
      <c r="H70" s="229"/>
      <c r="I70" s="13"/>
    </row>
    <row r="71" spans="1:9" ht="12.75">
      <c r="A71" s="29"/>
      <c r="B71" s="30"/>
      <c r="C71" s="30"/>
      <c r="D71" s="30"/>
      <c r="E71" s="30"/>
      <c r="F71" s="30"/>
      <c r="G71" s="57"/>
      <c r="H71" s="58"/>
      <c r="I71" s="13"/>
    </row>
    <row r="72" spans="1:9" ht="12.75">
      <c r="A72" s="31"/>
      <c r="B72" s="277" t="s">
        <v>26</v>
      </c>
      <c r="C72" s="278"/>
      <c r="D72" s="278"/>
      <c r="E72" s="278"/>
      <c r="F72" s="278"/>
      <c r="G72" s="278"/>
      <c r="H72" s="279"/>
      <c r="I72" s="13"/>
    </row>
    <row r="73" spans="1:9" ht="38.25" customHeight="1">
      <c r="A73" s="32">
        <v>1</v>
      </c>
      <c r="B73" s="304" t="str">
        <f>IF(ISBLANK(CBA_Dtl!B40),"",CBA_Dtl!B40)</f>
        <v>Qualitative Benefits per the PUCT's 08/11/06 preamble:   "…..One of the broad objectives of this project is to change the market rueles to provice greater assurance that generation companies and developers will invest in the resource needed to supply the electric needs of customers in ERCOT......additional public disclosure of disaggregated pricing data by market participants.  Greater transparency of pricing informaton should deter generation companies from pffering unreasonably high prices and permit broader scrutiny of questionable prices....allow the commission and other interested persons to monitor the ERCOT reserve margin and need for resources on an on-going basis."  Numeric benefits not quantified.    </v>
      </c>
      <c r="C73" s="305"/>
      <c r="D73" s="305"/>
      <c r="E73" s="305"/>
      <c r="F73" s="305"/>
      <c r="G73" s="305"/>
      <c r="H73" s="306"/>
      <c r="I73" s="13"/>
    </row>
    <row r="74" spans="1:9" ht="72.75" customHeight="1">
      <c r="A74" s="33">
        <v>2</v>
      </c>
      <c r="B74" s="298" t="str">
        <f>IF(ISBLANK(CBA_Dtl!B41),"",CBA_Dtl!B41)</f>
        <v>ERCOT web development staff work to create a linked section in the ERCOT website that accesses  "generation adequacy" data ordered by PUCT Rulemaking in Project No. 31972 and documented in Substantive Rules Sections 25.503, 25.504 and 25.505.</v>
      </c>
      <c r="C74" s="299"/>
      <c r="D74" s="299"/>
      <c r="E74" s="299"/>
      <c r="F74" s="299"/>
      <c r="G74" s="299"/>
      <c r="H74" s="300"/>
      <c r="I74" s="13"/>
    </row>
    <row r="75" spans="1:9" ht="58.5" customHeight="1">
      <c r="A75" s="34">
        <v>3</v>
      </c>
      <c r="B75" s="298" t="str">
        <f>IF(ISBLANK(CBA_Dtl!B42),"",CBA_Dtl!B42)</f>
        <v>Assumed Benefit (§25.502):  Pricing Safeguards in Markets Operated by the Electric Reliability Council of Texas. (a) Purpose.  The purpose of this section is to protect the public from harm when wholesale electricity prices in markets operated by the Electric Reliability Council of Texas (ERCOT) in the ERCOT power region are not determined by the normal forces of competition (PUCT # 31972)</v>
      </c>
      <c r="C75" s="299"/>
      <c r="D75" s="299"/>
      <c r="E75" s="299"/>
      <c r="F75" s="299"/>
      <c r="G75" s="299"/>
      <c r="H75" s="300"/>
      <c r="I75" s="13"/>
    </row>
    <row r="76" spans="1:9" ht="12.75">
      <c r="A76" s="34">
        <v>4</v>
      </c>
      <c r="B76" s="301" t="str">
        <f>IF(ISBLANK(CBA_Dtl!B43),"",CBA_Dtl!B43)</f>
        <v>Assumed Benefit (§25.505):  Encourage market participants to build and maintain a mix of resources that sustain adequate supply of electric service in the ERCOT power region, and to encourage market participants to take advantage of practices such as hedging, long-term contracting between market participants that supply power and market participants that serve load, and price responsiveness by end-use customers (PUCT Order)</v>
      </c>
      <c r="C76" s="302"/>
      <c r="D76" s="302"/>
      <c r="E76" s="302"/>
      <c r="F76" s="302"/>
      <c r="G76" s="302"/>
      <c r="H76" s="303"/>
      <c r="I76" s="13"/>
    </row>
    <row r="77" spans="1:9" ht="12.75">
      <c r="A77" s="52"/>
      <c r="B77" s="27"/>
      <c r="C77" s="27"/>
      <c r="D77" s="27"/>
      <c r="E77" s="27"/>
      <c r="F77" s="27"/>
      <c r="G77" s="27"/>
      <c r="H77" s="26"/>
      <c r="I77" s="13"/>
    </row>
    <row r="78" spans="1:9" ht="15" customHeight="1" thickBot="1">
      <c r="A78" s="1"/>
      <c r="B78" s="1"/>
      <c r="C78" s="1"/>
      <c r="D78" s="1"/>
      <c r="E78" s="1"/>
      <c r="F78" s="1"/>
      <c r="G78" s="1"/>
      <c r="H78" s="1"/>
      <c r="I78" s="13"/>
    </row>
    <row r="79" spans="1:9" ht="16.5" thickBot="1">
      <c r="A79" s="227" t="s">
        <v>71</v>
      </c>
      <c r="B79" s="228"/>
      <c r="C79" s="228"/>
      <c r="D79" s="228"/>
      <c r="E79" s="228"/>
      <c r="F79" s="228"/>
      <c r="G79" s="228"/>
      <c r="H79" s="229"/>
      <c r="I79" s="13"/>
    </row>
    <row r="80" spans="1:9" ht="12.75">
      <c r="A80" s="61"/>
      <c r="B80" s="62"/>
      <c r="C80" s="62"/>
      <c r="D80" s="62"/>
      <c r="E80" s="62"/>
      <c r="F80" s="62"/>
      <c r="G80" s="62"/>
      <c r="H80" s="45"/>
      <c r="I80" s="13"/>
    </row>
    <row r="81" spans="1:9" ht="12.75">
      <c r="A81" s="28"/>
      <c r="B81" s="6"/>
      <c r="C81" s="6"/>
      <c r="D81" s="6"/>
      <c r="E81" s="6"/>
      <c r="F81" s="6"/>
      <c r="G81" s="6"/>
      <c r="H81" s="24"/>
      <c r="I81" s="13"/>
    </row>
    <row r="82" spans="1:9" ht="12.75">
      <c r="A82" s="63" t="s">
        <v>22</v>
      </c>
      <c r="B82" s="64" t="s">
        <v>27</v>
      </c>
      <c r="C82" s="64"/>
      <c r="D82" s="65"/>
      <c r="E82" s="168">
        <f>QSECount</f>
        <v>100</v>
      </c>
      <c r="F82" s="162"/>
      <c r="G82" s="37"/>
      <c r="H82" s="163"/>
      <c r="I82" s="13"/>
    </row>
    <row r="83" spans="1:9" ht="12.75">
      <c r="A83" s="63"/>
      <c r="B83" s="64" t="s">
        <v>28</v>
      </c>
      <c r="C83" s="64"/>
      <c r="D83" s="65"/>
      <c r="E83" s="168">
        <f>CRCount</f>
        <v>100</v>
      </c>
      <c r="F83" s="162"/>
      <c r="G83" s="37"/>
      <c r="H83" s="163"/>
      <c r="I83" s="13"/>
    </row>
    <row r="84" spans="1:9" ht="12.75">
      <c r="A84" s="63"/>
      <c r="B84" s="64" t="s">
        <v>29</v>
      </c>
      <c r="C84" s="64"/>
      <c r="D84" s="65"/>
      <c r="E84" s="168">
        <f>TDSPCount</f>
        <v>6</v>
      </c>
      <c r="F84" s="162"/>
      <c r="G84" s="37"/>
      <c r="H84" s="163"/>
      <c r="I84" s="13"/>
    </row>
    <row r="85" spans="1:9" ht="12.75">
      <c r="A85" s="63"/>
      <c r="B85" s="64" t="s">
        <v>30</v>
      </c>
      <c r="C85" s="64"/>
      <c r="D85" s="65"/>
      <c r="E85" s="168">
        <f>RESCount</f>
        <v>175</v>
      </c>
      <c r="F85" s="162"/>
      <c r="G85" s="37"/>
      <c r="H85" s="163"/>
      <c r="I85" s="13"/>
    </row>
    <row r="86" spans="1:9" ht="12.75">
      <c r="A86" s="63"/>
      <c r="B86" s="6"/>
      <c r="C86" s="6"/>
      <c r="D86" s="37"/>
      <c r="E86" s="169"/>
      <c r="F86" s="37"/>
      <c r="G86" s="37"/>
      <c r="H86" s="24"/>
      <c r="I86" s="13"/>
    </row>
    <row r="87" spans="1:9" ht="12.75">
      <c r="A87" s="296" t="s">
        <v>31</v>
      </c>
      <c r="B87" s="297"/>
      <c r="C87" s="21"/>
      <c r="D87" s="21"/>
      <c r="E87" s="170">
        <v>0.06</v>
      </c>
      <c r="F87" s="67"/>
      <c r="G87" s="67"/>
      <c r="H87" s="24"/>
      <c r="I87" s="13"/>
    </row>
    <row r="88" spans="1:9" ht="12.75">
      <c r="A88" s="294" t="s">
        <v>32</v>
      </c>
      <c r="B88" s="295"/>
      <c r="C88" s="295"/>
      <c r="D88" s="21"/>
      <c r="E88" s="21"/>
      <c r="F88" s="67"/>
      <c r="G88" s="67"/>
      <c r="H88" s="24"/>
      <c r="I88" s="13"/>
    </row>
    <row r="89" spans="1:9" ht="12.75">
      <c r="A89" s="294" t="s">
        <v>72</v>
      </c>
      <c r="B89" s="295"/>
      <c r="C89" s="295"/>
      <c r="D89" s="1"/>
      <c r="E89" s="1"/>
      <c r="F89" s="1"/>
      <c r="G89" s="1"/>
      <c r="H89" s="24"/>
      <c r="I89" s="13"/>
    </row>
    <row r="90" spans="1:9" ht="12.75">
      <c r="A90" s="52"/>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B5:D5"/>
    <mergeCell ref="E5:F5"/>
    <mergeCell ref="G5:H5"/>
    <mergeCell ref="B4:H4"/>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191" customWidth="1"/>
    <col min="2" max="2" width="5.57421875" style="191" customWidth="1"/>
    <col min="3" max="3" width="6.421875" style="191" customWidth="1"/>
    <col min="4" max="4" width="22.421875" style="144" customWidth="1"/>
    <col min="5" max="5" width="58.8515625" style="144" customWidth="1"/>
    <col min="6" max="6" width="1.28515625" style="144" customWidth="1"/>
    <col min="7" max="8" width="0.9921875" style="144" customWidth="1"/>
    <col min="9" max="16384" width="9.140625" style="144" customWidth="1"/>
  </cols>
  <sheetData>
    <row r="1" spans="1:8" ht="21.75" thickBot="1" thickTop="1">
      <c r="A1" s="345" t="s">
        <v>223</v>
      </c>
      <c r="B1" s="346"/>
      <c r="C1" s="346"/>
      <c r="D1" s="346"/>
      <c r="E1" s="346"/>
      <c r="F1" s="346"/>
      <c r="G1" s="347"/>
      <c r="H1" s="197"/>
    </row>
    <row r="2" ht="13.5" thickTop="1"/>
    <row r="3" spans="1:7" ht="12.75">
      <c r="A3" s="342" t="s">
        <v>241</v>
      </c>
      <c r="B3" s="343"/>
      <c r="C3" s="343"/>
      <c r="D3" s="343"/>
      <c r="E3" s="343"/>
      <c r="F3" s="343"/>
      <c r="G3" s="344"/>
    </row>
    <row r="4" spans="2:7" ht="12.75">
      <c r="B4" s="336" t="s">
        <v>240</v>
      </c>
      <c r="C4" s="337"/>
      <c r="D4" s="337"/>
      <c r="E4" s="337"/>
      <c r="F4" s="337"/>
      <c r="G4" s="338"/>
    </row>
    <row r="5" spans="2:7" ht="12.75">
      <c r="B5" s="339" t="s">
        <v>209</v>
      </c>
      <c r="C5" s="340"/>
      <c r="D5" s="340"/>
      <c r="E5" s="340"/>
      <c r="F5" s="340"/>
      <c r="G5" s="341"/>
    </row>
    <row r="6" spans="2:7" ht="12.75">
      <c r="B6" s="192" t="s">
        <v>220</v>
      </c>
      <c r="C6" s="193"/>
      <c r="D6" s="187"/>
      <c r="E6" s="187"/>
      <c r="F6" s="187"/>
      <c r="G6" s="187"/>
    </row>
    <row r="7" spans="2:7" ht="12.75">
      <c r="B7" s="192" t="s">
        <v>221</v>
      </c>
      <c r="C7" s="193"/>
      <c r="D7" s="187"/>
      <c r="E7" s="187"/>
      <c r="F7" s="187"/>
      <c r="G7" s="187"/>
    </row>
    <row r="8" spans="2:7" ht="12.75">
      <c r="B8" s="192" t="s">
        <v>262</v>
      </c>
      <c r="C8" s="193"/>
      <c r="D8" s="187"/>
      <c r="E8" s="188"/>
      <c r="F8" s="188"/>
      <c r="G8" s="188"/>
    </row>
    <row r="9" spans="3:7" ht="12.75">
      <c r="C9" s="192" t="s">
        <v>263</v>
      </c>
      <c r="D9" s="187"/>
      <c r="E9" s="188"/>
      <c r="F9" s="188"/>
      <c r="G9" s="188"/>
    </row>
    <row r="10" spans="2:7" ht="12.75">
      <c r="B10" s="192"/>
      <c r="C10" s="193"/>
      <c r="D10" s="187"/>
      <c r="E10" s="188"/>
      <c r="F10" s="188"/>
      <c r="G10" s="188"/>
    </row>
    <row r="11" spans="2:7" ht="12.75">
      <c r="B11" s="192"/>
      <c r="C11" s="193"/>
      <c r="D11" s="187"/>
      <c r="E11" s="188"/>
      <c r="F11" s="188"/>
      <c r="G11" s="188"/>
    </row>
    <row r="12" spans="2:7" ht="12.75">
      <c r="B12" s="192"/>
      <c r="C12" s="193"/>
      <c r="D12" s="187"/>
      <c r="E12" s="188"/>
      <c r="F12" s="188"/>
      <c r="G12" s="188"/>
    </row>
    <row r="13" spans="1:7" ht="12.75" customHeight="1">
      <c r="A13" s="342" t="s">
        <v>212</v>
      </c>
      <c r="B13" s="343"/>
      <c r="C13" s="343"/>
      <c r="D13" s="343"/>
      <c r="E13" s="343"/>
      <c r="F13" s="343"/>
      <c r="G13" s="344"/>
    </row>
    <row r="14" spans="1:7" ht="12.75">
      <c r="A14" s="194"/>
      <c r="C14" s="193"/>
      <c r="D14" s="187"/>
      <c r="E14" s="188"/>
      <c r="F14" s="188"/>
      <c r="G14" s="188"/>
    </row>
    <row r="15" spans="1:7" ht="12.75">
      <c r="A15" s="194"/>
      <c r="B15" s="349" t="s">
        <v>211</v>
      </c>
      <c r="C15" s="349"/>
      <c r="D15" s="349"/>
      <c r="E15" s="187"/>
      <c r="F15" s="188"/>
      <c r="G15" s="188"/>
    </row>
    <row r="16" spans="1:7" ht="12.75">
      <c r="A16" s="194"/>
      <c r="B16" s="120"/>
      <c r="C16" s="195" t="s">
        <v>222</v>
      </c>
      <c r="D16" s="190"/>
      <c r="E16" s="187" t="s">
        <v>246</v>
      </c>
      <c r="F16" s="188"/>
      <c r="G16" s="188"/>
    </row>
    <row r="17" spans="1:7" ht="12.75">
      <c r="A17" s="194"/>
      <c r="B17" s="120"/>
      <c r="C17" s="192"/>
      <c r="D17" s="187"/>
      <c r="E17" s="187" t="s">
        <v>247</v>
      </c>
      <c r="F17" s="188"/>
      <c r="G17" s="188"/>
    </row>
    <row r="18" spans="1:7" ht="12.75">
      <c r="A18" s="194"/>
      <c r="B18" s="120"/>
      <c r="C18" s="195" t="s">
        <v>224</v>
      </c>
      <c r="D18" s="190"/>
      <c r="E18" s="187" t="s">
        <v>228</v>
      </c>
      <c r="F18" s="188"/>
      <c r="G18" s="188"/>
    </row>
    <row r="19" spans="1:7" ht="12.75">
      <c r="A19" s="194"/>
      <c r="B19" s="120"/>
      <c r="C19" s="195" t="s">
        <v>225</v>
      </c>
      <c r="D19" s="190"/>
      <c r="E19" s="187" t="s">
        <v>229</v>
      </c>
      <c r="F19" s="188"/>
      <c r="G19" s="188"/>
    </row>
    <row r="20" spans="1:7" ht="12.75">
      <c r="A20" s="194"/>
      <c r="B20" s="120"/>
      <c r="C20" s="195" t="s">
        <v>226</v>
      </c>
      <c r="D20" s="190"/>
      <c r="E20" s="187" t="s">
        <v>230</v>
      </c>
      <c r="F20" s="188"/>
      <c r="G20" s="188"/>
    </row>
    <row r="21" spans="1:7" ht="12.75">
      <c r="A21" s="194"/>
      <c r="B21" s="120"/>
      <c r="C21" s="195" t="s">
        <v>227</v>
      </c>
      <c r="D21" s="190"/>
      <c r="E21" s="187" t="s">
        <v>231</v>
      </c>
      <c r="F21" s="188"/>
      <c r="G21" s="188"/>
    </row>
    <row r="22" spans="1:7" ht="12.75">
      <c r="A22" s="194"/>
      <c r="B22" s="120"/>
      <c r="C22" s="192"/>
      <c r="D22" s="187"/>
      <c r="E22" s="187"/>
      <c r="F22" s="188"/>
      <c r="G22" s="188"/>
    </row>
    <row r="23" spans="1:7" ht="12.75">
      <c r="A23" s="194"/>
      <c r="B23" s="348" t="s">
        <v>53</v>
      </c>
      <c r="C23" s="348"/>
      <c r="D23" s="348"/>
      <c r="E23" s="187" t="s">
        <v>232</v>
      </c>
      <c r="F23" s="188"/>
      <c r="G23" s="188"/>
    </row>
    <row r="24" spans="1:7" ht="12.75">
      <c r="A24" s="194"/>
      <c r="B24" s="120"/>
      <c r="C24" s="192"/>
      <c r="D24" s="187"/>
      <c r="E24" s="187" t="s">
        <v>233</v>
      </c>
      <c r="F24" s="188"/>
      <c r="G24" s="188"/>
    </row>
    <row r="25" spans="1:7" ht="12.75">
      <c r="A25" s="194"/>
      <c r="B25" s="120"/>
      <c r="C25" s="192"/>
      <c r="D25" s="187"/>
      <c r="E25" s="187"/>
      <c r="F25" s="188"/>
      <c r="G25" s="188"/>
    </row>
    <row r="26" spans="1:7" ht="12.75" customHeight="1">
      <c r="A26" s="194"/>
      <c r="B26" s="348" t="s">
        <v>52</v>
      </c>
      <c r="C26" s="348"/>
      <c r="D26" s="348"/>
      <c r="E26" s="187" t="s">
        <v>234</v>
      </c>
      <c r="F26" s="188"/>
      <c r="G26" s="188"/>
    </row>
    <row r="27" spans="1:7" ht="12.75">
      <c r="A27" s="194"/>
      <c r="B27" s="120"/>
      <c r="C27" s="192"/>
      <c r="D27" s="187"/>
      <c r="E27" s="187" t="s">
        <v>233</v>
      </c>
      <c r="F27" s="188"/>
      <c r="G27" s="188"/>
    </row>
    <row r="28" spans="1:7" ht="12.75">
      <c r="A28" s="194"/>
      <c r="B28" s="120"/>
      <c r="C28" s="192"/>
      <c r="D28" s="187"/>
      <c r="E28" s="187"/>
      <c r="F28" s="188"/>
      <c r="G28" s="188"/>
    </row>
    <row r="29" spans="1:7" ht="12.75">
      <c r="A29" s="194"/>
      <c r="B29" s="348" t="s">
        <v>26</v>
      </c>
      <c r="C29" s="348"/>
      <c r="D29" s="348"/>
      <c r="F29" s="188"/>
      <c r="G29" s="188"/>
    </row>
    <row r="30" spans="1:7" ht="25.5">
      <c r="A30" s="194"/>
      <c r="B30" s="120"/>
      <c r="C30" s="195" t="s">
        <v>26</v>
      </c>
      <c r="D30" s="190"/>
      <c r="E30" s="187" t="s">
        <v>297</v>
      </c>
      <c r="F30" s="188"/>
      <c r="G30" s="188"/>
    </row>
    <row r="31" spans="1:7" ht="12.75">
      <c r="A31" s="194"/>
      <c r="B31" s="120"/>
      <c r="C31" s="192"/>
      <c r="D31" s="187"/>
      <c r="E31" s="187"/>
      <c r="F31" s="188"/>
      <c r="G31" s="188"/>
    </row>
    <row r="32" spans="2:7" ht="12.75">
      <c r="B32" s="348" t="s">
        <v>75</v>
      </c>
      <c r="C32" s="348"/>
      <c r="D32" s="348"/>
      <c r="E32" s="187"/>
      <c r="F32" s="188"/>
      <c r="G32" s="188"/>
    </row>
    <row r="33" spans="2:7" ht="12.75">
      <c r="B33" s="120"/>
      <c r="C33" s="195" t="s">
        <v>80</v>
      </c>
      <c r="D33" s="190"/>
      <c r="E33" s="187"/>
      <c r="F33" s="188"/>
      <c r="G33" s="188"/>
    </row>
    <row r="34" spans="2:7" ht="25.5">
      <c r="B34" s="120"/>
      <c r="C34" s="192"/>
      <c r="D34" s="193" t="s">
        <v>250</v>
      </c>
      <c r="E34" s="187" t="s">
        <v>251</v>
      </c>
      <c r="F34" s="188"/>
      <c r="G34" s="188"/>
    </row>
    <row r="35" spans="2:7" ht="25.5">
      <c r="B35" s="120"/>
      <c r="C35" s="192"/>
      <c r="D35" s="193"/>
      <c r="E35" s="187" t="s">
        <v>252</v>
      </c>
      <c r="F35" s="188"/>
      <c r="G35" s="188"/>
    </row>
    <row r="36" spans="2:7" ht="12.75">
      <c r="B36" s="120"/>
      <c r="C36" s="192"/>
      <c r="D36" s="193"/>
      <c r="E36" s="187" t="s">
        <v>257</v>
      </c>
      <c r="F36" s="188"/>
      <c r="G36" s="188"/>
    </row>
    <row r="37" spans="2:7" ht="12.75">
      <c r="B37" s="120"/>
      <c r="C37" s="195" t="s">
        <v>87</v>
      </c>
      <c r="D37" s="190"/>
      <c r="E37" s="187"/>
      <c r="F37" s="188"/>
      <c r="G37" s="188"/>
    </row>
    <row r="38" spans="2:7" ht="12.75">
      <c r="B38" s="120"/>
      <c r="C38" s="192"/>
      <c r="D38" s="193" t="s">
        <v>253</v>
      </c>
      <c r="E38" s="187" t="s">
        <v>258</v>
      </c>
      <c r="F38" s="188"/>
      <c r="G38" s="188"/>
    </row>
    <row r="39" spans="2:7" ht="12.75">
      <c r="B39" s="120"/>
      <c r="C39" s="192"/>
      <c r="D39" s="193" t="s">
        <v>254</v>
      </c>
      <c r="E39" s="187" t="s">
        <v>259</v>
      </c>
      <c r="F39" s="188"/>
      <c r="G39" s="188"/>
    </row>
    <row r="40" spans="2:7" ht="12.75">
      <c r="B40" s="120"/>
      <c r="C40" s="192"/>
      <c r="D40" s="193" t="s">
        <v>255</v>
      </c>
      <c r="E40" s="187" t="s">
        <v>260</v>
      </c>
      <c r="F40" s="188"/>
      <c r="G40" s="188"/>
    </row>
    <row r="41" spans="2:7" ht="12.75">
      <c r="B41" s="120"/>
      <c r="C41" s="192"/>
      <c r="D41" s="193" t="s">
        <v>92</v>
      </c>
      <c r="E41" s="187" t="s">
        <v>261</v>
      </c>
      <c r="F41" s="188"/>
      <c r="G41" s="188"/>
    </row>
    <row r="42" spans="2:7" ht="12.75">
      <c r="B42" s="120"/>
      <c r="C42" s="192"/>
      <c r="D42" s="193" t="s">
        <v>256</v>
      </c>
      <c r="E42" s="187" t="s">
        <v>264</v>
      </c>
      <c r="F42" s="188"/>
      <c r="G42" s="188"/>
    </row>
    <row r="43" spans="2:7" ht="12.75" customHeight="1">
      <c r="B43" s="120"/>
      <c r="C43" s="192"/>
      <c r="D43" s="193" t="s">
        <v>256</v>
      </c>
      <c r="E43" s="187" t="s">
        <v>267</v>
      </c>
      <c r="F43" s="188"/>
      <c r="G43" s="188"/>
    </row>
    <row r="44" spans="2:7" ht="12.75">
      <c r="B44" s="120"/>
      <c r="C44" s="192"/>
      <c r="D44" s="193"/>
      <c r="E44" s="187"/>
      <c r="F44" s="188"/>
      <c r="G44" s="188"/>
    </row>
    <row r="45" spans="2:7" ht="12.75">
      <c r="B45" s="348" t="s">
        <v>97</v>
      </c>
      <c r="C45" s="348"/>
      <c r="D45" s="348"/>
      <c r="E45" s="187"/>
      <c r="F45" s="188"/>
      <c r="G45" s="188"/>
    </row>
    <row r="46" spans="2:7" ht="12.75">
      <c r="B46" s="120"/>
      <c r="C46" s="195" t="s">
        <v>100</v>
      </c>
      <c r="D46" s="190"/>
      <c r="E46" s="187"/>
      <c r="F46" s="188"/>
      <c r="G46" s="188"/>
    </row>
    <row r="47" spans="2:7" ht="12.75">
      <c r="B47" s="120"/>
      <c r="C47" s="192"/>
      <c r="D47" s="193" t="s">
        <v>253</v>
      </c>
      <c r="E47" s="187" t="s">
        <v>268</v>
      </c>
      <c r="F47" s="188"/>
      <c r="G47" s="188"/>
    </row>
    <row r="48" spans="2:7" ht="12.75">
      <c r="B48" s="120"/>
      <c r="C48" s="192"/>
      <c r="D48" s="193" t="s">
        <v>254</v>
      </c>
      <c r="E48" s="187" t="s">
        <v>269</v>
      </c>
      <c r="F48" s="188"/>
      <c r="G48" s="188"/>
    </row>
    <row r="49" spans="2:7" ht="12.75">
      <c r="B49" s="120"/>
      <c r="C49" s="192"/>
      <c r="D49" s="193" t="s">
        <v>255</v>
      </c>
      <c r="E49" s="187" t="s">
        <v>270</v>
      </c>
      <c r="F49" s="188"/>
      <c r="G49" s="188"/>
    </row>
    <row r="50" spans="2:7" ht="12.75">
      <c r="B50" s="120"/>
      <c r="C50" s="192"/>
      <c r="D50" s="193" t="s">
        <v>92</v>
      </c>
      <c r="E50" s="187" t="s">
        <v>271</v>
      </c>
      <c r="F50" s="188"/>
      <c r="G50" s="188"/>
    </row>
    <row r="51" spans="2:7" ht="12.75">
      <c r="B51" s="120"/>
      <c r="C51" s="192"/>
      <c r="D51" s="193" t="s">
        <v>256</v>
      </c>
      <c r="E51" s="187" t="s">
        <v>272</v>
      </c>
      <c r="F51" s="188"/>
      <c r="G51" s="188"/>
    </row>
    <row r="52" spans="2:7" ht="12.75">
      <c r="B52" s="120"/>
      <c r="C52" s="192"/>
      <c r="D52" s="193" t="s">
        <v>256</v>
      </c>
      <c r="E52" s="187" t="s">
        <v>273</v>
      </c>
      <c r="F52" s="188"/>
      <c r="G52" s="188"/>
    </row>
    <row r="53" spans="2:7" ht="12.75">
      <c r="B53" s="120"/>
      <c r="C53" s="195" t="s">
        <v>102</v>
      </c>
      <c r="D53" s="190"/>
      <c r="E53" s="187"/>
      <c r="F53" s="188"/>
      <c r="G53" s="188"/>
    </row>
    <row r="54" spans="2:7" ht="12.75">
      <c r="B54" s="120"/>
      <c r="C54" s="192"/>
      <c r="D54" s="187" t="s">
        <v>265</v>
      </c>
      <c r="E54" s="187" t="s">
        <v>275</v>
      </c>
      <c r="F54" s="188"/>
      <c r="G54" s="188"/>
    </row>
    <row r="55" spans="2:7" ht="25.5">
      <c r="B55" s="120"/>
      <c r="C55" s="192"/>
      <c r="D55" s="187" t="s">
        <v>280</v>
      </c>
      <c r="E55" s="187" t="s">
        <v>275</v>
      </c>
      <c r="F55" s="188"/>
      <c r="G55" s="188"/>
    </row>
    <row r="56" spans="2:7" ht="12.75">
      <c r="B56" s="120"/>
      <c r="C56" s="192"/>
      <c r="D56" s="193" t="s">
        <v>256</v>
      </c>
      <c r="E56" s="187" t="s">
        <v>272</v>
      </c>
      <c r="F56" s="188"/>
      <c r="G56" s="188"/>
    </row>
    <row r="57" spans="2:7" ht="12.75">
      <c r="B57" s="120"/>
      <c r="C57" s="192"/>
      <c r="D57" s="193" t="s">
        <v>256</v>
      </c>
      <c r="E57" s="187" t="s">
        <v>273</v>
      </c>
      <c r="F57" s="188"/>
      <c r="G57" s="188"/>
    </row>
    <row r="58" spans="2:7" ht="12.75">
      <c r="B58" s="120"/>
      <c r="C58" s="195" t="s">
        <v>107</v>
      </c>
      <c r="D58" s="190"/>
      <c r="E58" s="187"/>
      <c r="F58" s="188"/>
      <c r="G58" s="188"/>
    </row>
    <row r="59" spans="2:7" ht="12.75">
      <c r="B59" s="120"/>
      <c r="C59" s="192"/>
      <c r="D59" s="187" t="s">
        <v>266</v>
      </c>
      <c r="E59" s="187" t="s">
        <v>276</v>
      </c>
      <c r="F59" s="188"/>
      <c r="G59" s="188"/>
    </row>
    <row r="60" spans="2:7" ht="12.75">
      <c r="B60" s="120"/>
      <c r="C60" s="192"/>
      <c r="D60" s="193" t="s">
        <v>256</v>
      </c>
      <c r="E60" s="187" t="s">
        <v>272</v>
      </c>
      <c r="F60" s="188"/>
      <c r="G60" s="188"/>
    </row>
    <row r="61" spans="2:7" ht="12.75">
      <c r="B61" s="120"/>
      <c r="C61" s="192"/>
      <c r="D61" s="193" t="s">
        <v>256</v>
      </c>
      <c r="E61" s="187" t="s">
        <v>273</v>
      </c>
      <c r="F61" s="188"/>
      <c r="G61" s="188"/>
    </row>
    <row r="62" spans="2:7" ht="12.75">
      <c r="B62" s="120"/>
      <c r="C62" s="192"/>
      <c r="D62" s="193"/>
      <c r="E62" s="187"/>
      <c r="F62" s="188"/>
      <c r="G62" s="188"/>
    </row>
    <row r="63" spans="2:7" ht="12.75">
      <c r="B63" s="348" t="s">
        <v>22</v>
      </c>
      <c r="C63" s="348"/>
      <c r="D63" s="348"/>
      <c r="E63" s="187"/>
      <c r="F63" s="188"/>
      <c r="G63" s="188"/>
    </row>
    <row r="64" spans="2:7" ht="25.5">
      <c r="B64" s="120"/>
      <c r="C64" s="195" t="s">
        <v>80</v>
      </c>
      <c r="D64" s="190"/>
      <c r="E64" s="187" t="s">
        <v>279</v>
      </c>
      <c r="F64" s="188"/>
      <c r="G64" s="188"/>
    </row>
    <row r="65" spans="2:7" ht="40.5" customHeight="1">
      <c r="B65" s="120"/>
      <c r="C65" s="192"/>
      <c r="D65" s="187" t="s">
        <v>111</v>
      </c>
      <c r="E65" s="187" t="s">
        <v>281</v>
      </c>
      <c r="F65" s="188"/>
      <c r="G65" s="188"/>
    </row>
    <row r="66" spans="2:7" ht="25.5">
      <c r="B66" s="120"/>
      <c r="C66" s="192"/>
      <c r="D66" s="187" t="s">
        <v>112</v>
      </c>
      <c r="E66" s="187" t="s">
        <v>242</v>
      </c>
      <c r="F66" s="188"/>
      <c r="G66" s="188"/>
    </row>
    <row r="67" spans="2:7" ht="12.75">
      <c r="B67" s="120"/>
      <c r="C67" s="192"/>
      <c r="D67" s="187"/>
      <c r="E67" s="187" t="s">
        <v>243</v>
      </c>
      <c r="F67" s="188"/>
      <c r="G67" s="188"/>
    </row>
    <row r="68" spans="2:7" ht="12.75">
      <c r="B68" s="120"/>
      <c r="C68" s="192"/>
      <c r="D68" s="187"/>
      <c r="E68" s="187" t="s">
        <v>244</v>
      </c>
      <c r="F68" s="188"/>
      <c r="G68" s="188"/>
    </row>
    <row r="69" spans="2:7" ht="12.75">
      <c r="B69" s="120"/>
      <c r="C69" s="192"/>
      <c r="D69" s="187"/>
      <c r="E69" s="187" t="s">
        <v>245</v>
      </c>
      <c r="F69" s="188"/>
      <c r="G69" s="188"/>
    </row>
    <row r="70" spans="2:7" ht="25.5">
      <c r="B70" s="120"/>
      <c r="C70" s="192"/>
      <c r="D70" s="187" t="s">
        <v>113</v>
      </c>
      <c r="E70" s="187" t="s">
        <v>282</v>
      </c>
      <c r="F70" s="188"/>
      <c r="G70" s="188"/>
    </row>
    <row r="71" spans="2:7" ht="25.5">
      <c r="B71" s="120"/>
      <c r="C71" s="195" t="s">
        <v>120</v>
      </c>
      <c r="D71" s="190"/>
      <c r="E71" s="187" t="s">
        <v>283</v>
      </c>
      <c r="F71" s="188"/>
      <c r="G71" s="188"/>
    </row>
    <row r="72" spans="2:7" ht="12.75">
      <c r="B72" s="120"/>
      <c r="C72" s="192"/>
      <c r="D72" s="187"/>
      <c r="E72" s="187"/>
      <c r="F72" s="188"/>
      <c r="G72" s="188"/>
    </row>
    <row r="73" spans="2:7" ht="12.75">
      <c r="B73" s="348" t="s">
        <v>18</v>
      </c>
      <c r="C73" s="348"/>
      <c r="D73" s="348"/>
      <c r="E73" s="187"/>
      <c r="F73" s="188"/>
      <c r="G73" s="188"/>
    </row>
    <row r="74" spans="2:7" ht="12.75">
      <c r="B74" s="196"/>
      <c r="C74" s="195" t="s">
        <v>274</v>
      </c>
      <c r="D74" s="190"/>
      <c r="E74" s="187"/>
      <c r="F74" s="188"/>
      <c r="G74" s="188"/>
    </row>
    <row r="75" spans="2:7" ht="12.75">
      <c r="B75" s="196"/>
      <c r="C75" s="192"/>
      <c r="D75" s="187" t="s">
        <v>100</v>
      </c>
      <c r="E75" s="187" t="s">
        <v>288</v>
      </c>
      <c r="F75" s="188"/>
      <c r="G75" s="188"/>
    </row>
    <row r="76" spans="2:7" ht="25.5">
      <c r="B76" s="196"/>
      <c r="C76" s="192"/>
      <c r="D76" s="187" t="s">
        <v>284</v>
      </c>
      <c r="E76" s="187" t="s">
        <v>289</v>
      </c>
      <c r="F76" s="188"/>
      <c r="G76" s="188"/>
    </row>
    <row r="77" spans="2:7" ht="12.75">
      <c r="B77" s="196"/>
      <c r="C77" s="192"/>
      <c r="D77" s="187" t="s">
        <v>256</v>
      </c>
      <c r="E77" s="187" t="s">
        <v>272</v>
      </c>
      <c r="F77" s="188"/>
      <c r="G77" s="188"/>
    </row>
    <row r="78" spans="2:7" ht="12.75">
      <c r="B78" s="196"/>
      <c r="C78" s="192"/>
      <c r="D78" s="187" t="s">
        <v>256</v>
      </c>
      <c r="E78" s="187" t="s">
        <v>273</v>
      </c>
      <c r="F78" s="188"/>
      <c r="G78" s="188"/>
    </row>
    <row r="79" spans="2:7" ht="12.75">
      <c r="B79" s="196"/>
      <c r="C79" s="195" t="s">
        <v>129</v>
      </c>
      <c r="D79" s="190"/>
      <c r="E79" s="187"/>
      <c r="F79" s="188"/>
      <c r="G79" s="188"/>
    </row>
    <row r="80" spans="2:7" ht="12.75" customHeight="1">
      <c r="B80" s="196"/>
      <c r="C80" s="192"/>
      <c r="D80" s="187" t="s">
        <v>285</v>
      </c>
      <c r="E80" s="187" t="s">
        <v>290</v>
      </c>
      <c r="F80" s="188"/>
      <c r="G80" s="188"/>
    </row>
    <row r="81" spans="2:7" ht="38.25">
      <c r="B81" s="196"/>
      <c r="C81" s="192"/>
      <c r="D81" s="187" t="s">
        <v>286</v>
      </c>
      <c r="E81" s="187" t="s">
        <v>291</v>
      </c>
      <c r="F81" s="188"/>
      <c r="G81" s="188"/>
    </row>
    <row r="82" spans="2:7" ht="12.75">
      <c r="B82" s="196"/>
      <c r="C82" s="192"/>
      <c r="D82" s="187" t="s">
        <v>287</v>
      </c>
      <c r="E82" s="187" t="s">
        <v>292</v>
      </c>
      <c r="F82" s="188"/>
      <c r="G82" s="188"/>
    </row>
    <row r="83" spans="2:7" ht="12.75">
      <c r="B83" s="196"/>
      <c r="C83" s="192"/>
      <c r="D83" s="187" t="s">
        <v>256</v>
      </c>
      <c r="E83" s="187" t="s">
        <v>272</v>
      </c>
      <c r="F83" s="188"/>
      <c r="G83" s="188"/>
    </row>
    <row r="84" spans="2:7" ht="12.75">
      <c r="B84" s="196"/>
      <c r="C84" s="192"/>
      <c r="D84" s="187" t="s">
        <v>256</v>
      </c>
      <c r="E84" s="187" t="s">
        <v>273</v>
      </c>
      <c r="F84" s="188"/>
      <c r="G84" s="188"/>
    </row>
    <row r="85" spans="2:7" ht="12.75">
      <c r="B85" s="192"/>
      <c r="C85" s="192"/>
      <c r="D85" s="193"/>
      <c r="E85" s="187"/>
      <c r="F85" s="188"/>
      <c r="G85" s="188"/>
    </row>
    <row r="86" spans="2:7" ht="12.75">
      <c r="B86" s="348" t="s">
        <v>213</v>
      </c>
      <c r="C86" s="348"/>
      <c r="D86" s="348"/>
      <c r="E86" s="187"/>
      <c r="F86" s="188"/>
      <c r="G86" s="188"/>
    </row>
    <row r="87" spans="2:7" ht="25.5">
      <c r="B87" s="120"/>
      <c r="C87" s="195" t="s">
        <v>293</v>
      </c>
      <c r="D87" s="190"/>
      <c r="E87" s="187" t="s">
        <v>304</v>
      </c>
      <c r="F87" s="188"/>
      <c r="G87" s="188"/>
    </row>
    <row r="88" spans="2:7" ht="25.5">
      <c r="B88" s="120"/>
      <c r="C88" s="195" t="s">
        <v>150</v>
      </c>
      <c r="D88" s="190"/>
      <c r="E88" s="187" t="s">
        <v>305</v>
      </c>
      <c r="F88" s="188"/>
      <c r="G88" s="188"/>
    </row>
    <row r="89" spans="2:7" ht="12.75">
      <c r="B89" s="120"/>
      <c r="C89" s="195" t="s">
        <v>156</v>
      </c>
      <c r="D89" s="190"/>
      <c r="E89" s="187" t="s">
        <v>306</v>
      </c>
      <c r="F89" s="188"/>
      <c r="G89" s="188"/>
    </row>
    <row r="90" spans="2:7" ht="25.5">
      <c r="B90" s="120"/>
      <c r="C90" s="195" t="s">
        <v>162</v>
      </c>
      <c r="D90" s="190"/>
      <c r="E90" s="187" t="s">
        <v>307</v>
      </c>
      <c r="F90" s="188"/>
      <c r="G90" s="188"/>
    </row>
    <row r="91" spans="2:7" ht="12.75">
      <c r="B91" s="120"/>
      <c r="C91" s="195" t="s">
        <v>165</v>
      </c>
      <c r="D91" s="190"/>
      <c r="E91" s="187" t="s">
        <v>308</v>
      </c>
      <c r="F91" s="188"/>
      <c r="G91" s="188"/>
    </row>
    <row r="92" spans="2:7" ht="38.25">
      <c r="B92" s="120"/>
      <c r="C92" s="195" t="s">
        <v>21</v>
      </c>
      <c r="D92" s="190"/>
      <c r="E92" s="187" t="s">
        <v>309</v>
      </c>
      <c r="F92" s="188"/>
      <c r="G92" s="188"/>
    </row>
    <row r="93" spans="2:7" ht="27.75" customHeight="1">
      <c r="B93" s="120"/>
      <c r="C93" s="195" t="s">
        <v>294</v>
      </c>
      <c r="D93" s="190"/>
      <c r="E93" s="187" t="s">
        <v>310</v>
      </c>
      <c r="F93" s="188"/>
      <c r="G93" s="188"/>
    </row>
    <row r="94" spans="2:7" ht="25.5">
      <c r="B94" s="120"/>
      <c r="C94" s="195" t="s">
        <v>178</v>
      </c>
      <c r="D94" s="190"/>
      <c r="E94" s="187" t="s">
        <v>311</v>
      </c>
      <c r="F94" s="188"/>
      <c r="G94" s="188"/>
    </row>
    <row r="95" spans="2:7" ht="12.75">
      <c r="B95" s="120"/>
      <c r="C95" s="192"/>
      <c r="D95" s="193"/>
      <c r="E95" s="187"/>
      <c r="F95" s="188"/>
      <c r="G95" s="188"/>
    </row>
    <row r="96" spans="2:7" ht="12.75">
      <c r="B96" s="348" t="s">
        <v>176</v>
      </c>
      <c r="C96" s="348"/>
      <c r="D96" s="348"/>
      <c r="E96" s="187"/>
      <c r="F96" s="188"/>
      <c r="G96" s="188"/>
    </row>
    <row r="97" spans="2:7" ht="25.5">
      <c r="B97" s="120"/>
      <c r="C97" s="195" t="s">
        <v>312</v>
      </c>
      <c r="D97" s="190"/>
      <c r="E97" s="187" t="s">
        <v>296</v>
      </c>
      <c r="F97" s="188"/>
      <c r="G97" s="188"/>
    </row>
    <row r="98" spans="2:7" ht="12.75">
      <c r="B98" s="120"/>
      <c r="C98" s="192"/>
      <c r="D98" s="193"/>
      <c r="E98" s="187"/>
      <c r="F98" s="188"/>
      <c r="G98" s="188"/>
    </row>
    <row r="99" spans="2:7" ht="12.75">
      <c r="B99" s="348" t="s">
        <v>178</v>
      </c>
      <c r="C99" s="348"/>
      <c r="D99" s="348"/>
      <c r="E99" s="187"/>
      <c r="F99" s="188"/>
      <c r="G99" s="188"/>
    </row>
    <row r="100" spans="2:7" ht="12.75">
      <c r="B100" s="196"/>
      <c r="C100" s="195" t="s">
        <v>25</v>
      </c>
      <c r="D100" s="190"/>
      <c r="E100" s="187" t="s">
        <v>313</v>
      </c>
      <c r="F100" s="188"/>
      <c r="G100" s="188"/>
    </row>
    <row r="101" spans="2:7" ht="12.75">
      <c r="B101" s="196"/>
      <c r="C101" s="195" t="s">
        <v>300</v>
      </c>
      <c r="D101" s="190"/>
      <c r="E101" s="187" t="s">
        <v>314</v>
      </c>
      <c r="F101" s="188"/>
      <c r="G101" s="188"/>
    </row>
    <row r="102" spans="2:7" ht="12.75">
      <c r="B102" s="196"/>
      <c r="C102" s="195" t="s">
        <v>301</v>
      </c>
      <c r="D102" s="190"/>
      <c r="E102" s="187" t="s">
        <v>315</v>
      </c>
      <c r="F102" s="188"/>
      <c r="G102" s="188"/>
    </row>
    <row r="103" spans="2:7" ht="12.75">
      <c r="B103" s="196"/>
      <c r="C103" s="195" t="s">
        <v>302</v>
      </c>
      <c r="D103" s="190"/>
      <c r="E103" s="187" t="s">
        <v>316</v>
      </c>
      <c r="F103" s="188"/>
      <c r="G103" s="188"/>
    </row>
    <row r="104" spans="2:7" ht="12.75">
      <c r="B104" s="196"/>
      <c r="C104" s="195" t="s">
        <v>303</v>
      </c>
      <c r="D104" s="190"/>
      <c r="E104" s="187" t="s">
        <v>317</v>
      </c>
      <c r="F104" s="188"/>
      <c r="G104" s="188"/>
    </row>
    <row r="105" spans="2:7" ht="12.75">
      <c r="B105" s="120"/>
      <c r="C105" s="192"/>
      <c r="D105" s="193"/>
      <c r="E105" s="187"/>
      <c r="F105" s="188"/>
      <c r="G105" s="188"/>
    </row>
    <row r="106" spans="2:7" ht="12.75">
      <c r="B106" s="348" t="s">
        <v>188</v>
      </c>
      <c r="C106" s="348"/>
      <c r="D106" s="348"/>
      <c r="E106" s="187"/>
      <c r="F106" s="188"/>
      <c r="G106" s="188"/>
    </row>
    <row r="107" spans="2:7" ht="12.75">
      <c r="B107" s="196"/>
      <c r="C107" s="195" t="s">
        <v>188</v>
      </c>
      <c r="D107" s="190"/>
      <c r="E107" s="187" t="s">
        <v>298</v>
      </c>
      <c r="F107" s="188"/>
      <c r="G107" s="188"/>
    </row>
    <row r="108" spans="2:7" ht="25.5">
      <c r="B108" s="196"/>
      <c r="C108" s="192"/>
      <c r="D108" s="187"/>
      <c r="E108" s="187" t="s">
        <v>299</v>
      </c>
      <c r="F108" s="188"/>
      <c r="G108" s="188"/>
    </row>
    <row r="109" spans="2:7" ht="12.75">
      <c r="B109" s="120"/>
      <c r="C109" s="120"/>
      <c r="F109" s="189"/>
      <c r="G109" s="189"/>
    </row>
    <row r="110" spans="1:7" ht="12.75">
      <c r="A110" s="342" t="s">
        <v>210</v>
      </c>
      <c r="B110" s="343"/>
      <c r="C110" s="343"/>
      <c r="D110" s="343"/>
      <c r="E110" s="343"/>
      <c r="F110" s="343"/>
      <c r="G110" s="344"/>
    </row>
    <row r="111" spans="6:7" ht="12.75">
      <c r="F111" s="189"/>
      <c r="G111" s="189"/>
    </row>
    <row r="112" spans="2:7" ht="12.75">
      <c r="B112" s="348" t="s">
        <v>58</v>
      </c>
      <c r="C112" s="348"/>
      <c r="D112" s="348"/>
      <c r="E112" s="144" t="s">
        <v>295</v>
      </c>
      <c r="F112" s="189"/>
      <c r="G112" s="189"/>
    </row>
    <row r="113" spans="2:7" ht="12.75">
      <c r="B113" s="120"/>
      <c r="C113" s="120"/>
      <c r="D113" s="191"/>
      <c r="F113" s="189"/>
      <c r="G113" s="189"/>
    </row>
    <row r="114" spans="2:7" ht="12.75">
      <c r="B114" s="120"/>
      <c r="C114" s="120"/>
      <c r="D114" s="191"/>
      <c r="F114" s="189"/>
      <c r="G114" s="189"/>
    </row>
    <row r="115" spans="2:7" ht="12.75">
      <c r="B115" s="348" t="s">
        <v>59</v>
      </c>
      <c r="C115" s="348"/>
      <c r="D115" s="348"/>
      <c r="E115" s="144" t="s">
        <v>295</v>
      </c>
      <c r="F115" s="189"/>
      <c r="G115" s="189"/>
    </row>
    <row r="116" spans="2:7" ht="12.75">
      <c r="B116" s="120"/>
      <c r="C116" s="120"/>
      <c r="D116" s="191"/>
      <c r="F116" s="189"/>
      <c r="G116" s="189"/>
    </row>
    <row r="117" spans="2:7" ht="12.75">
      <c r="B117" s="120"/>
      <c r="C117" s="120"/>
      <c r="D117" s="191"/>
      <c r="F117" s="189"/>
      <c r="G117" s="189"/>
    </row>
    <row r="118" spans="2:7" ht="12.75">
      <c r="B118" s="348" t="s">
        <v>67</v>
      </c>
      <c r="C118" s="348"/>
      <c r="D118" s="348"/>
      <c r="E118" s="144" t="s">
        <v>295</v>
      </c>
      <c r="F118" s="189"/>
      <c r="G118" s="189"/>
    </row>
    <row r="119" spans="2:7" ht="12.75">
      <c r="B119" s="120"/>
      <c r="C119" s="120"/>
      <c r="D119" s="191"/>
      <c r="F119" s="189"/>
      <c r="G119" s="189"/>
    </row>
    <row r="120" spans="2:7" ht="12.75">
      <c r="B120" s="120"/>
      <c r="C120" s="120"/>
      <c r="D120" s="191"/>
      <c r="F120" s="189"/>
      <c r="G120" s="189"/>
    </row>
    <row r="121" spans="2:7" ht="12.75">
      <c r="B121" s="348" t="s">
        <v>68</v>
      </c>
      <c r="C121" s="348"/>
      <c r="D121" s="348"/>
      <c r="E121" s="144" t="s">
        <v>295</v>
      </c>
      <c r="F121" s="189"/>
      <c r="G121" s="189"/>
    </row>
    <row r="122" spans="2:7" ht="12.75">
      <c r="B122" s="120"/>
      <c r="C122" s="120"/>
      <c r="D122" s="191"/>
      <c r="F122" s="189"/>
      <c r="G122" s="189"/>
    </row>
    <row r="123" spans="2:7" ht="12.75">
      <c r="B123" s="120"/>
      <c r="C123" s="120"/>
      <c r="D123" s="191"/>
      <c r="F123" s="189"/>
      <c r="G123" s="189"/>
    </row>
    <row r="124" spans="2:7" ht="12.75">
      <c r="B124" s="348" t="s">
        <v>70</v>
      </c>
      <c r="C124" s="348"/>
      <c r="D124" s="348"/>
      <c r="E124" s="144" t="s">
        <v>295</v>
      </c>
      <c r="F124" s="189"/>
      <c r="G124" s="189"/>
    </row>
    <row r="125" spans="2:7" ht="12.75">
      <c r="B125" s="196"/>
      <c r="C125" s="196"/>
      <c r="D125" s="196"/>
      <c r="F125" s="189"/>
      <c r="G125" s="189"/>
    </row>
    <row r="126" spans="2:7" ht="12.75">
      <c r="B126" s="198" t="s">
        <v>71</v>
      </c>
      <c r="C126" s="198"/>
      <c r="D126" s="198"/>
      <c r="F126" s="189"/>
      <c r="G126" s="189"/>
    </row>
    <row r="127" spans="2:7" ht="12.75">
      <c r="B127" s="196"/>
      <c r="C127" s="195" t="s">
        <v>22</v>
      </c>
      <c r="D127" s="190"/>
      <c r="F127" s="189"/>
      <c r="G127" s="189"/>
    </row>
    <row r="128" spans="2:7" ht="12.75">
      <c r="B128" s="196"/>
      <c r="C128" s="196"/>
      <c r="D128" s="187" t="s">
        <v>236</v>
      </c>
      <c r="E128" s="144" t="s">
        <v>324</v>
      </c>
      <c r="F128" s="189"/>
      <c r="G128" s="189"/>
    </row>
    <row r="129" spans="2:7" ht="12.75">
      <c r="B129" s="196"/>
      <c r="C129" s="196"/>
      <c r="D129" s="193" t="s">
        <v>237</v>
      </c>
      <c r="E129" s="144" t="s">
        <v>324</v>
      </c>
      <c r="F129" s="189"/>
      <c r="G129" s="189"/>
    </row>
    <row r="130" spans="2:7" ht="12.75">
      <c r="B130" s="196"/>
      <c r="C130" s="196"/>
      <c r="D130" s="193" t="s">
        <v>238</v>
      </c>
      <c r="E130" s="144" t="s">
        <v>324</v>
      </c>
      <c r="F130" s="189"/>
      <c r="G130" s="189"/>
    </row>
    <row r="131" spans="2:7" ht="12.75">
      <c r="B131" s="120"/>
      <c r="C131" s="120"/>
      <c r="D131" s="193" t="s">
        <v>239</v>
      </c>
      <c r="E131" s="144" t="s">
        <v>324</v>
      </c>
      <c r="F131" s="189"/>
      <c r="G131" s="189"/>
    </row>
    <row r="132" spans="2:7" ht="12.75">
      <c r="B132" s="120"/>
      <c r="C132" s="120"/>
      <c r="D132" s="193"/>
      <c r="E132" s="187"/>
      <c r="F132" s="189"/>
      <c r="G132" s="189"/>
    </row>
    <row r="133" spans="2:7" ht="12.75">
      <c r="B133" s="120"/>
      <c r="C133" s="195" t="s">
        <v>235</v>
      </c>
      <c r="D133" s="190"/>
      <c r="E133" s="187" t="s">
        <v>248</v>
      </c>
      <c r="F133" s="189"/>
      <c r="G133" s="189"/>
    </row>
    <row r="134" spans="3:7" ht="25.5">
      <c r="C134" s="192"/>
      <c r="D134" s="193"/>
      <c r="E134" s="187" t="s">
        <v>249</v>
      </c>
      <c r="F134" s="189"/>
      <c r="G134" s="189"/>
    </row>
    <row r="135" spans="2:7" ht="12.75">
      <c r="B135" s="120"/>
      <c r="C135" s="120"/>
      <c r="F135" s="189"/>
      <c r="G135" s="189"/>
    </row>
    <row r="136" spans="2:7" ht="12.75">
      <c r="B136" s="120"/>
      <c r="C136" s="120"/>
      <c r="F136" s="189"/>
      <c r="G136" s="189"/>
    </row>
    <row r="137" spans="2:7" ht="12.75">
      <c r="B137" s="120"/>
      <c r="C137" s="120"/>
      <c r="F137" s="189"/>
      <c r="G137" s="189"/>
    </row>
    <row r="138" spans="2:7" ht="12.75">
      <c r="B138" s="120"/>
      <c r="C138" s="120"/>
      <c r="F138" s="189"/>
      <c r="G138" s="189"/>
    </row>
    <row r="139" spans="6:7" ht="12.75">
      <c r="F139" s="189"/>
      <c r="G139" s="189"/>
    </row>
    <row r="140" spans="6:7" ht="12.75">
      <c r="F140" s="189"/>
      <c r="G140" s="189"/>
    </row>
    <row r="141" spans="6:7" ht="12.75">
      <c r="F141" s="189"/>
      <c r="G141" s="189"/>
    </row>
    <row r="142" spans="6:7" ht="12.75">
      <c r="F142" s="189"/>
      <c r="G142" s="189"/>
    </row>
    <row r="143" spans="6:7" ht="12.75">
      <c r="F143" s="189"/>
      <c r="G143" s="189"/>
    </row>
    <row r="144" spans="6:7" ht="12.75">
      <c r="F144" s="189"/>
      <c r="G144" s="189"/>
    </row>
    <row r="145" spans="6:7" ht="12.75">
      <c r="F145" s="189"/>
      <c r="G145" s="189"/>
    </row>
    <row r="146" spans="6:7" ht="12.75">
      <c r="F146" s="189"/>
      <c r="G146" s="189"/>
    </row>
    <row r="147" spans="6:7" ht="12.75">
      <c r="F147" s="189"/>
      <c r="G147" s="189"/>
    </row>
    <row r="148" spans="6:7" ht="12.75">
      <c r="F148" s="189"/>
      <c r="G148" s="189"/>
    </row>
    <row r="149" spans="6:7" ht="12.75">
      <c r="F149" s="189"/>
      <c r="G149" s="189"/>
    </row>
    <row r="150" spans="6:7" ht="12.75">
      <c r="F150" s="189"/>
      <c r="G150" s="189"/>
    </row>
    <row r="151" spans="6:7" ht="12.75">
      <c r="F151" s="189"/>
      <c r="G151" s="189"/>
    </row>
    <row r="152" spans="6:7" ht="12.75">
      <c r="F152" s="189"/>
      <c r="G152" s="189"/>
    </row>
    <row r="153" spans="6:7" ht="12.75">
      <c r="F153" s="189"/>
      <c r="G153" s="189"/>
    </row>
    <row r="154" spans="6:7" ht="12.75">
      <c r="F154" s="189"/>
      <c r="G154" s="189"/>
    </row>
    <row r="155" spans="6:7" ht="12.75">
      <c r="F155" s="189"/>
      <c r="G155" s="189"/>
    </row>
    <row r="156" spans="6:7" ht="12.75">
      <c r="F156" s="189"/>
      <c r="G156" s="189"/>
    </row>
    <row r="157" spans="6:7" ht="12.75">
      <c r="F157" s="189"/>
      <c r="G157" s="189"/>
    </row>
    <row r="158" spans="5:7" ht="12.75">
      <c r="E158" s="189"/>
      <c r="F158" s="189"/>
      <c r="G158" s="189"/>
    </row>
    <row r="159" spans="5:7" ht="12.75">
      <c r="E159" s="189"/>
      <c r="F159" s="189"/>
      <c r="G159" s="189"/>
    </row>
    <row r="160" spans="5:7" ht="12.75">
      <c r="E160" s="189"/>
      <c r="F160" s="189"/>
      <c r="G160" s="189"/>
    </row>
    <row r="161" spans="5:7" ht="12.75">
      <c r="E161" s="189"/>
      <c r="F161" s="189"/>
      <c r="G161" s="189"/>
    </row>
    <row r="162" spans="5:7" ht="12.75">
      <c r="E162" s="189"/>
      <c r="F162" s="189"/>
      <c r="G162" s="189"/>
    </row>
    <row r="163" spans="5:7" ht="12.75">
      <c r="E163" s="189"/>
      <c r="F163" s="189"/>
      <c r="G163" s="189"/>
    </row>
    <row r="164" spans="5:7" ht="12.75">
      <c r="E164" s="189"/>
      <c r="F164" s="189"/>
      <c r="G164" s="189"/>
    </row>
    <row r="165" spans="5:7" ht="12.75">
      <c r="E165" s="189"/>
      <c r="F165" s="189"/>
      <c r="G165" s="189"/>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 client relations</cp:lastModifiedBy>
  <cp:lastPrinted>2007-02-09T22:59:57Z</cp:lastPrinted>
  <dcterms:created xsi:type="dcterms:W3CDTF">2003-07-08T12:18:02Z</dcterms:created>
  <dcterms:modified xsi:type="dcterms:W3CDTF">2007-02-16T22:13:57Z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