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05" yWindow="65521" windowWidth="8640" windowHeight="10215" tabRatio="768" activeTab="0"/>
  </bookViews>
  <sheets>
    <sheet name="SCR760 Summary" sheetId="1" r:id="rId1"/>
    <sheet name="SCR760 Detail" sheetId="2" r:id="rId2"/>
    <sheet name="SCR760-2, -4, -5, -9 Summary" sheetId="3" r:id="rId3"/>
    <sheet name="SCR760-2, -4, -5, -9 Detail" sheetId="4" r:id="rId4"/>
    <sheet name="SCR760-7 Summary" sheetId="5" r:id="rId5"/>
    <sheet name="SCR760-7 Detail" sheetId="6" r:id="rId6"/>
    <sheet name="SCR760-8 Summary" sheetId="7" r:id="rId7"/>
    <sheet name="SCR760-8 Detail" sheetId="8" r:id="rId8"/>
    <sheet name="SCR760-3 Summary" sheetId="9" r:id="rId9"/>
    <sheet name="SCR760-3 Detail" sheetId="10" r:id="rId10"/>
    <sheet name="SCR760-1, -6 Summary" sheetId="11" r:id="rId11"/>
    <sheet name="SCR760-1, -6 Detail" sheetId="12" r:id="rId12"/>
  </sheets>
  <definedNames>
    <definedName name="CRCount" localSheetId="1">'SCR760 Detail'!#REF!</definedName>
    <definedName name="CRCount" localSheetId="0">'SCR760-2, -4, -5, -9 Detail'!#REF!</definedName>
    <definedName name="CRCount" localSheetId="11">'SCR760-1, -6 Detail'!#REF!</definedName>
    <definedName name="CRCount" localSheetId="10">'SCR760-2, -4, -5, -9 Detail'!#REF!</definedName>
    <definedName name="CRCount" localSheetId="9">'SCR760-3 Detail'!#REF!</definedName>
    <definedName name="CRCount" localSheetId="8">'SCR760-2, -4, -5, -9 Detail'!#REF!</definedName>
    <definedName name="CRCount" localSheetId="5">'SCR760-7 Detail'!#REF!</definedName>
    <definedName name="CRCount" localSheetId="4">'SCR760-2, -4, -5, -9 Detail'!#REF!</definedName>
    <definedName name="CRCount" localSheetId="7">'SCR760-8 Detail'!#REF!</definedName>
    <definedName name="CRCount" localSheetId="6">'SCR760-2, -4, -5, -9 Detail'!#REF!</definedName>
    <definedName name="CRCount">'SCR760-2, -4, -5, -9 Detail'!#REF!</definedName>
    <definedName name="CRCount2" localSheetId="1">'SCR760 Detail'!#REF!</definedName>
    <definedName name="CRCount2" localSheetId="0">'SCR760-2, -4, -5, -9 Detail'!#REF!</definedName>
    <definedName name="CRCount2" localSheetId="11">'SCR760-1, -6 Detail'!#REF!</definedName>
    <definedName name="CRCount2" localSheetId="10">'SCR760-2, -4, -5, -9 Detail'!#REF!</definedName>
    <definedName name="CRCount2" localSheetId="9">'SCR760-3 Detail'!#REF!</definedName>
    <definedName name="CRCount2" localSheetId="8">'SCR760-2, -4, -5, -9 Detail'!#REF!</definedName>
    <definedName name="CRCount2" localSheetId="7">'SCR760-8 Detail'!#REF!</definedName>
    <definedName name="CRCount2" localSheetId="6">'SCR760-2, -4, -5, -9 Detail'!#REF!</definedName>
    <definedName name="CRCount2">'SCR760-2, -4, -5, -9 Detail'!#REF!</definedName>
    <definedName name="ERCOTBenefit" localSheetId="1">'SCR760 Detail'!$C$69</definedName>
    <definedName name="ERCOTBenefit" localSheetId="11">'SCR760-1, -6 Detail'!$C$96</definedName>
    <definedName name="ERCOTBenefit" localSheetId="9">'SCR760-3 Detail'!$C$88</definedName>
    <definedName name="ERCOTBenefit" localSheetId="5">'SCR760-7 Detail'!$C$87</definedName>
    <definedName name="ERCOTBenefit" localSheetId="7">'SCR760-8 Detail'!$C$89</definedName>
    <definedName name="ERCOTBenefit">'SCR760-2, -4, -5, -9 Detail'!$C$86</definedName>
    <definedName name="ERCOTCost" localSheetId="1">'SCR760 Detail'!$C$56</definedName>
    <definedName name="ERCOTCost" localSheetId="11">'SCR760-1, -6 Detail'!$C$83</definedName>
    <definedName name="ERCOTCost" localSheetId="9">'SCR760-3 Detail'!$C$75</definedName>
    <definedName name="ERCOTCost" localSheetId="5">'SCR760-7 Detail'!$C$74</definedName>
    <definedName name="ERCOTCost" localSheetId="7">'SCR760-8 Detail'!$C$76</definedName>
    <definedName name="ERCOTCost">'SCR760-2, -4, -5, -9 Detail'!$C$73</definedName>
    <definedName name="ERCOTOCost" localSheetId="1">'SCR760 Detail'!$C$56</definedName>
    <definedName name="ERCOTOCost" localSheetId="11">'SCR760-1, -6 Detail'!$C$83</definedName>
    <definedName name="ERCOTOCost" localSheetId="9">'SCR760-3 Detail'!$C$75</definedName>
    <definedName name="ERCOTOCost" localSheetId="5">'SCR760-7 Detail'!$C$74</definedName>
    <definedName name="ERCOTOCost" localSheetId="7">'SCR760-8 Detail'!$C$76</definedName>
    <definedName name="ERCOTOCost">'SCR760-2, -4, -5, -9 Detail'!$C$73</definedName>
    <definedName name="ERCOTPCost" localSheetId="1">'SCR760 Detail'!#REF!</definedName>
    <definedName name="ERCOTPCost" localSheetId="0">'SCR760-2, -4, -5, -9 Detail'!#REF!</definedName>
    <definedName name="ERCOTPCost" localSheetId="11">'SCR760-1, -6 Detail'!#REF!</definedName>
    <definedName name="ERCOTPCost" localSheetId="10">'SCR760-2, -4, -5, -9 Detail'!#REF!</definedName>
    <definedName name="ERCOTPCost" localSheetId="9">'SCR760-3 Detail'!#REF!</definedName>
    <definedName name="ERCOTPCost" localSheetId="8">'SCR760-2, -4, -5, -9 Detail'!#REF!</definedName>
    <definedName name="ERCOTPCost" localSheetId="5">'SCR760-7 Detail'!#REF!</definedName>
    <definedName name="ERCOTPCost" localSheetId="4">'SCR760-2, -4, -5, -9 Detail'!#REF!</definedName>
    <definedName name="ERCOTPCost" localSheetId="7">'SCR760-8 Detail'!#REF!</definedName>
    <definedName name="ERCOTPCost" localSheetId="6">'SCR760-2, -4, -5, -9 Detail'!#REF!</definedName>
    <definedName name="ERCOTPCost">'SCR760-2, -4, -5, -9 Detail'!#REF!</definedName>
    <definedName name="HighPct" localSheetId="1">'SCR760 Detail'!#REF!</definedName>
    <definedName name="HighPct" localSheetId="0">'SCR760-2, -4, -5, -9 Detail'!#REF!</definedName>
    <definedName name="HighPct" localSheetId="11">'SCR760-1, -6 Detail'!#REF!</definedName>
    <definedName name="HighPct" localSheetId="10">'SCR760-2, -4, -5, -9 Detail'!#REF!</definedName>
    <definedName name="HighPct" localSheetId="9">'SCR760-3 Detail'!#REF!</definedName>
    <definedName name="HighPct" localSheetId="8">'SCR760-2, -4, -5, -9 Detail'!#REF!</definedName>
    <definedName name="HighPct" localSheetId="5">'SCR760-7 Detail'!#REF!</definedName>
    <definedName name="HighPct" localSheetId="4">'SCR760-2, -4, -5, -9 Detail'!#REF!</definedName>
    <definedName name="HighPct" localSheetId="7">'SCR760-8 Detail'!#REF!</definedName>
    <definedName name="HighPct" localSheetId="6">'SCR760-2, -4, -5, -9 Detail'!#REF!</definedName>
    <definedName name="HighPct">'SCR760-2, -4, -5, -9 Detail'!#REF!</definedName>
    <definedName name="Impact_List" localSheetId="1">'SCR760 Detail'!$A$113:$E$132</definedName>
    <definedName name="Impact_List" localSheetId="11">'SCR760-1, -6 Detail'!#REF!</definedName>
    <definedName name="Impact_List" localSheetId="9">'SCR760-3 Detail'!$A$132:$E$151</definedName>
    <definedName name="Impact_List" localSheetId="5">'SCR760-7 Detail'!$A$130:$E$149</definedName>
    <definedName name="Impact_List" localSheetId="7">'SCR760-8 Detail'!$A$134:$E$153</definedName>
    <definedName name="Impact_List">'SCR760-2, -4, -5, -9 Detail'!$A$131:$E$150</definedName>
    <definedName name="LowPct" localSheetId="1">'SCR760 Detail'!#REF!</definedName>
    <definedName name="LowPct" localSheetId="0">'SCR760-2, -4, -5, -9 Detail'!#REF!</definedName>
    <definedName name="LowPct" localSheetId="11">'SCR760-1, -6 Detail'!#REF!</definedName>
    <definedName name="LowPct" localSheetId="10">'SCR760-2, -4, -5, -9 Detail'!#REF!</definedName>
    <definedName name="LowPct" localSheetId="9">'SCR760-3 Detail'!#REF!</definedName>
    <definedName name="LowPct" localSheetId="8">'SCR760-2, -4, -5, -9 Detail'!#REF!</definedName>
    <definedName name="LowPct" localSheetId="5">'SCR760-7 Detail'!#REF!</definedName>
    <definedName name="LowPct" localSheetId="4">'SCR760-2, -4, -5, -9 Detail'!#REF!</definedName>
    <definedName name="LowPct" localSheetId="7">'SCR760-8 Detail'!#REF!</definedName>
    <definedName name="LowPct" localSheetId="6">'SCR760-2, -4, -5, -9 Detail'!#REF!</definedName>
    <definedName name="LowPct">'SCR760-2, -4, -5, -9 Detail'!#REF!</definedName>
    <definedName name="MarketBenefit" localSheetId="1">'SCR760 Detail'!$C$93</definedName>
    <definedName name="MarketBenefit" localSheetId="11">'SCR760-1, -6 Detail'!$C$120</definedName>
    <definedName name="MarketBenefit" localSheetId="9">'SCR760-3 Detail'!$C$112</definedName>
    <definedName name="MarketBenefit" localSheetId="5">'SCR760-7 Detail'!$C$111</definedName>
    <definedName name="MarketBenefit" localSheetId="7">'SCR760-8 Detail'!$C$113</definedName>
    <definedName name="MarketBenefit">'SCR760-2, -4, -5, -9 Detail'!$C$110</definedName>
    <definedName name="MarketCost" localSheetId="1">'SCR760 Detail'!$C$83</definedName>
    <definedName name="MarketCost" localSheetId="11">'SCR760-1, -6 Detail'!$C$110</definedName>
    <definedName name="MarketCost" localSheetId="9">'SCR760-3 Detail'!$C$102</definedName>
    <definedName name="MarketCost" localSheetId="5">'SCR760-7 Detail'!$C$101</definedName>
    <definedName name="MarketCost" localSheetId="7">'SCR760-8 Detail'!$C$103</definedName>
    <definedName name="MarketCost">'SCR760-2, -4, -5, -9 Detail'!$C$100</definedName>
    <definedName name="MarketOCost" localSheetId="1">'SCR760 Detail'!$C$83</definedName>
    <definedName name="MarketOCost" localSheetId="11">'SCR760-1, -6 Detail'!$C$110</definedName>
    <definedName name="MarketOCost" localSheetId="9">'SCR760-3 Detail'!$C$102</definedName>
    <definedName name="MarketOCost" localSheetId="5">'SCR760-7 Detail'!$C$101</definedName>
    <definedName name="MarketOCost" localSheetId="7">'SCR760-8 Detail'!$C$103</definedName>
    <definedName name="MarketOCost">'SCR760-2, -4, -5, -9 Detail'!$C$100</definedName>
    <definedName name="MarketPCost" localSheetId="1">'SCR760 Detail'!$C$77</definedName>
    <definedName name="MarketPCost" localSheetId="11">'SCR760-1, -6 Detail'!$C$104</definedName>
    <definedName name="MarketPCost" localSheetId="9">'SCR760-3 Detail'!$C$96</definedName>
    <definedName name="MarketPCost" localSheetId="5">'SCR760-7 Detail'!$C$95</definedName>
    <definedName name="MarketPCost" localSheetId="7">'SCR760-8 Detail'!$C$97</definedName>
    <definedName name="MarketPCost">'SCR760-2, -4, -5, -9 Detail'!$C$94</definedName>
    <definedName name="MedPct" localSheetId="1">'SCR760 Detail'!#REF!</definedName>
    <definedName name="MedPct" localSheetId="0">'SCR760-2, -4, -5, -9 Detail'!#REF!</definedName>
    <definedName name="MedPct" localSheetId="11">'SCR760-1, -6 Detail'!#REF!</definedName>
    <definedName name="MedPct" localSheetId="10">'SCR760-2, -4, -5, -9 Detail'!#REF!</definedName>
    <definedName name="MedPct" localSheetId="9">'SCR760-3 Detail'!#REF!</definedName>
    <definedName name="MedPct" localSheetId="8">'SCR760-2, -4, -5, -9 Detail'!#REF!</definedName>
    <definedName name="MedPct" localSheetId="5">'SCR760-7 Detail'!#REF!</definedName>
    <definedName name="MedPct" localSheetId="4">'SCR760-2, -4, -5, -9 Detail'!#REF!</definedName>
    <definedName name="MedPct" localSheetId="7">'SCR760-8 Detail'!#REF!</definedName>
    <definedName name="MedPct" localSheetId="6">'SCR760-2, -4, -5, -9 Detail'!#REF!</definedName>
    <definedName name="MedPct">'SCR760-2, -4, -5, -9 Detail'!#REF!</definedName>
    <definedName name="NPVRate" localSheetId="0">'SCR760 Summary'!$E$70</definedName>
    <definedName name="NPVRate" localSheetId="10">'SCR760-1, -6 Summary'!$E$93</definedName>
    <definedName name="NPVRate" localSheetId="8">'SCR760-3 Summary'!$E$84</definedName>
    <definedName name="NPVRate" localSheetId="4">'SCR760-7 Summary'!$E$84</definedName>
    <definedName name="NPVRate" localSheetId="6">'SCR760-8 Summary'!$E$84</definedName>
    <definedName name="NPVRate">'SCR760-2, -4, -5, -9 Summary'!$E$83</definedName>
    <definedName name="_xlnm.Print_Area" localSheetId="1">'SCR760 Detail'!$A$1:$J$111</definedName>
    <definedName name="_xlnm.Print_Area" localSheetId="11">'SCR760-1, -6 Detail'!$A$1:$J$128</definedName>
    <definedName name="_xlnm.Print_Area" localSheetId="3">'SCR760-2, -4, -5, -9 Detail'!$A$1:$J$129</definedName>
    <definedName name="_xlnm.Print_Area" localSheetId="9">'SCR760-3 Detail'!$A$1:$J$130</definedName>
    <definedName name="_xlnm.Print_Area" localSheetId="5">'SCR760-7 Detail'!$A$1:$J$127</definedName>
    <definedName name="_xlnm.Print_Area" localSheetId="7">'SCR760-8 Detail'!$A$1:$J$132</definedName>
    <definedName name="_xlnm.Print_Titles" localSheetId="1">'SCR760 Detail'!$1:$2</definedName>
    <definedName name="_xlnm.Print_Titles" localSheetId="0">'SCR760 Summary'!$1:$2</definedName>
    <definedName name="_xlnm.Print_Titles" localSheetId="11">'SCR760-1, -6 Detail'!$1:$2</definedName>
    <definedName name="_xlnm.Print_Titles" localSheetId="10">'SCR760-1, -6 Summary'!$1:$2</definedName>
    <definedName name="_xlnm.Print_Titles" localSheetId="3">'SCR760-2, -4, -5, -9 Detail'!$1:$2</definedName>
    <definedName name="_xlnm.Print_Titles" localSheetId="2">'SCR760-2, -4, -5, -9 Summary'!$1:$2</definedName>
    <definedName name="_xlnm.Print_Titles" localSheetId="9">'SCR760-3 Detail'!$1:$2</definedName>
    <definedName name="_xlnm.Print_Titles" localSheetId="8">'SCR760-3 Summary'!$1:$2</definedName>
    <definedName name="_xlnm.Print_Titles" localSheetId="5">'SCR760-7 Detail'!$1:$2</definedName>
    <definedName name="_xlnm.Print_Titles" localSheetId="4">'SCR760-7 Summary'!$1:$2</definedName>
    <definedName name="_xlnm.Print_Titles" localSheetId="7">'SCR760-8 Detail'!$1:$2</definedName>
    <definedName name="_xlnm.Print_Titles" localSheetId="6">'SCR760-8 Summary'!$1:$2</definedName>
    <definedName name="ProjectNumber" localSheetId="1">CONCATENATE("'"&amp;#REF!&amp;"Project"&amp;"'")</definedName>
    <definedName name="ProjectNumber" localSheetId="0">CONCATENATE("'"&amp;#REF!&amp;"Project"&amp;"'")</definedName>
    <definedName name="ProjectNumber" localSheetId="11">CONCATENATE("'"&amp;#REF!&amp;"Project"&amp;"'")</definedName>
    <definedName name="ProjectNumber" localSheetId="10">CONCATENATE("'"&amp;#REF!&amp;"Project"&amp;"'")</definedName>
    <definedName name="ProjectNumber" localSheetId="9">CONCATENATE("'"&amp;#REF!&amp;"Project"&amp;"'")</definedName>
    <definedName name="ProjectNumber" localSheetId="8">CONCATENATE("'"&amp;#REF!&amp;"Project"&amp;"'")</definedName>
    <definedName name="ProjectNumber" localSheetId="5">CONCATENATE("'"&amp;#REF!&amp;"Project"&amp;"'")</definedName>
    <definedName name="ProjectNumber" localSheetId="4">CONCATENATE("'"&amp;#REF!&amp;"Project"&amp;"'")</definedName>
    <definedName name="ProjectNumber" localSheetId="7">CONCATENATE("'"&amp;#REF!&amp;"Project"&amp;"'")</definedName>
    <definedName name="ProjectNumber" localSheetId="6">CONCATENATE("'"&amp;#REF!&amp;"Project"&amp;"'")</definedName>
    <definedName name="ProjectNumber">CONCATENATE("'"&amp;#REF!&amp;"Project"&amp;"'")</definedName>
    <definedName name="QSECount" localSheetId="1">'SCR760 Detail'!$E$76</definedName>
    <definedName name="QSECount" localSheetId="11">'SCR760-1, -6 Detail'!$E$103</definedName>
    <definedName name="QSECount" localSheetId="9">'SCR760-3 Detail'!$E$95</definedName>
    <definedName name="QSECount" localSheetId="5">'SCR760-7 Detail'!$E$94</definedName>
    <definedName name="QSECount" localSheetId="7">'SCR760-8 Detail'!$E$96</definedName>
    <definedName name="QSECount">'SCR760-2, -4, -5, -9 Detail'!$E$93</definedName>
    <definedName name="RESCount" localSheetId="1">'SCR760 Detail'!#REF!</definedName>
    <definedName name="RESCount" localSheetId="0">'SCR760-2, -4, -5, -9 Detail'!#REF!</definedName>
    <definedName name="RESCount" localSheetId="11">'SCR760-1, -6 Detail'!#REF!</definedName>
    <definedName name="RESCount" localSheetId="10">'SCR760-2, -4, -5, -9 Detail'!#REF!</definedName>
    <definedName name="RESCount" localSheetId="9">'SCR760-3 Detail'!#REF!</definedName>
    <definedName name="RESCount" localSheetId="8">'SCR760-2, -4, -5, -9 Detail'!#REF!</definedName>
    <definedName name="RESCount" localSheetId="5">'SCR760-7 Detail'!#REF!</definedName>
    <definedName name="RESCount" localSheetId="4">'SCR760-2, -4, -5, -9 Detail'!#REF!</definedName>
    <definedName name="RESCount" localSheetId="7">'SCR760-8 Detail'!#REF!</definedName>
    <definedName name="RESCount" localSheetId="6">'SCR760-2, -4, -5, -9 Detail'!#REF!</definedName>
    <definedName name="RESCount">'SCR760-2, -4, -5, -9 Detail'!#REF!</definedName>
    <definedName name="Skills" localSheetId="1">#REF!</definedName>
    <definedName name="Skills" localSheetId="0">#REF!</definedName>
    <definedName name="Skills" localSheetId="11">#REF!</definedName>
    <definedName name="Skills" localSheetId="10">#REF!</definedName>
    <definedName name="Skills" localSheetId="9">#REF!</definedName>
    <definedName name="Skills" localSheetId="8">#REF!</definedName>
    <definedName name="Skills" localSheetId="5">#REF!</definedName>
    <definedName name="Skills" localSheetId="4">#REF!</definedName>
    <definedName name="Skills" localSheetId="7">#REF!</definedName>
    <definedName name="Skills" localSheetId="6">#REF!</definedName>
    <definedName name="Skills">#REF!</definedName>
    <definedName name="TDSPCount" localSheetId="1">'SCR760 Detail'!#REF!</definedName>
    <definedName name="TDSPCount" localSheetId="0">'SCR760-2, -4, -5, -9 Detail'!#REF!</definedName>
    <definedName name="TDSPCount" localSheetId="11">'SCR760-1, -6 Detail'!#REF!</definedName>
    <definedName name="TDSPCount" localSheetId="10">'SCR760-2, -4, -5, -9 Detail'!#REF!</definedName>
    <definedName name="TDSPCount" localSheetId="9">'SCR760-3 Detail'!#REF!</definedName>
    <definedName name="TDSPCount" localSheetId="8">'SCR760-2, -4, -5, -9 Detail'!#REF!</definedName>
    <definedName name="TDSPCount" localSheetId="5">'SCR760-7 Detail'!#REF!</definedName>
    <definedName name="TDSPCount" localSheetId="4">'SCR760-2, -4, -5, -9 Detail'!#REF!</definedName>
    <definedName name="TDSPCount" localSheetId="7">'SCR760-8 Detail'!#REF!</definedName>
    <definedName name="TDSPCount" localSheetId="6">'SCR760-2, -4, -5, -9 Detail'!#REF!</definedName>
    <definedName name="TDSPCount">'SCR760-2, -4, -5, -9 Detail'!#REF!</definedName>
    <definedName name="Z_4BAE3A1E_5D04_4CAE_B17D_B654A47A005D_.wvu.Cols" localSheetId="1" hidden="1">'SCR760 Detail'!$I:$J</definedName>
    <definedName name="Z_4BAE3A1E_5D04_4CAE_B17D_B654A47A005D_.wvu.Cols" localSheetId="11" hidden="1">'SCR760-1, -6 Detail'!$I:$J</definedName>
    <definedName name="Z_4BAE3A1E_5D04_4CAE_B17D_B654A47A005D_.wvu.Cols" localSheetId="10" hidden="1">'SCR760-1, -6 Summary'!$K:$K</definedName>
    <definedName name="Z_4BAE3A1E_5D04_4CAE_B17D_B654A47A005D_.wvu.Cols" localSheetId="3" hidden="1">'SCR760-2, -4, -5, -9 Detail'!$I:$J</definedName>
    <definedName name="Z_4BAE3A1E_5D04_4CAE_B17D_B654A47A005D_.wvu.Cols" localSheetId="9" hidden="1">'SCR760-3 Detail'!$I:$J</definedName>
    <definedName name="Z_4BAE3A1E_5D04_4CAE_B17D_B654A47A005D_.wvu.Cols" localSheetId="5" hidden="1">'SCR760-7 Detail'!$I:$J</definedName>
    <definedName name="Z_4BAE3A1E_5D04_4CAE_B17D_B654A47A005D_.wvu.Cols" localSheetId="7" hidden="1">'SCR760-8 Detail'!$I:$J</definedName>
    <definedName name="Z_4BAE3A1E_5D04_4CAE_B17D_B654A47A005D_.wvu.PrintArea" localSheetId="1" hidden="1">'SCR760 Detail'!$A$1:$J$111</definedName>
    <definedName name="Z_4BAE3A1E_5D04_4CAE_B17D_B654A47A005D_.wvu.PrintArea" localSheetId="11" hidden="1">'SCR760-1, -6 Detail'!$A$1:$J$128</definedName>
    <definedName name="Z_4BAE3A1E_5D04_4CAE_B17D_B654A47A005D_.wvu.PrintArea" localSheetId="3" hidden="1">'SCR760-2, -4, -5, -9 Detail'!$A$1:$J$129</definedName>
    <definedName name="Z_4BAE3A1E_5D04_4CAE_B17D_B654A47A005D_.wvu.PrintArea" localSheetId="9" hidden="1">'SCR760-3 Detail'!$A$1:$J$130</definedName>
    <definedName name="Z_4BAE3A1E_5D04_4CAE_B17D_B654A47A005D_.wvu.PrintArea" localSheetId="5" hidden="1">'SCR760-7 Detail'!$A$1:$J$127</definedName>
    <definedName name="Z_4BAE3A1E_5D04_4CAE_B17D_B654A47A005D_.wvu.PrintArea" localSheetId="7" hidden="1">'SCR760-8 Detail'!$A$1:$J$132</definedName>
    <definedName name="Z_4BAE3A1E_5D04_4CAE_B17D_B654A47A005D_.wvu.PrintTitles" localSheetId="1" hidden="1">'SCR760 Detail'!$1:$2</definedName>
    <definedName name="Z_4BAE3A1E_5D04_4CAE_B17D_B654A47A005D_.wvu.PrintTitles" localSheetId="0" hidden="1">'SCR760 Summary'!$1:$2</definedName>
    <definedName name="Z_4BAE3A1E_5D04_4CAE_B17D_B654A47A005D_.wvu.PrintTitles" localSheetId="11" hidden="1">'SCR760-1, -6 Detail'!$1:$2</definedName>
    <definedName name="Z_4BAE3A1E_5D04_4CAE_B17D_B654A47A005D_.wvu.PrintTitles" localSheetId="10" hidden="1">'SCR760-1, -6 Summary'!$1:$2</definedName>
    <definedName name="Z_4BAE3A1E_5D04_4CAE_B17D_B654A47A005D_.wvu.PrintTitles" localSheetId="3" hidden="1">'SCR760-2, -4, -5, -9 Detail'!$1:$2</definedName>
    <definedName name="Z_4BAE3A1E_5D04_4CAE_B17D_B654A47A005D_.wvu.PrintTitles" localSheetId="2" hidden="1">'SCR760-2, -4, -5, -9 Summary'!$1:$2</definedName>
    <definedName name="Z_4BAE3A1E_5D04_4CAE_B17D_B654A47A005D_.wvu.PrintTitles" localSheetId="9" hidden="1">'SCR760-3 Detail'!$1:$2</definedName>
    <definedName name="Z_4BAE3A1E_5D04_4CAE_B17D_B654A47A005D_.wvu.PrintTitles" localSheetId="8" hidden="1">'SCR760-3 Summary'!$1:$2</definedName>
    <definedName name="Z_4BAE3A1E_5D04_4CAE_B17D_B654A47A005D_.wvu.PrintTitles" localSheetId="5" hidden="1">'SCR760-7 Detail'!$1:$2</definedName>
    <definedName name="Z_4BAE3A1E_5D04_4CAE_B17D_B654A47A005D_.wvu.PrintTitles" localSheetId="4" hidden="1">'SCR760-7 Summary'!$1:$2</definedName>
    <definedName name="Z_4BAE3A1E_5D04_4CAE_B17D_B654A47A005D_.wvu.PrintTitles" localSheetId="7" hidden="1">'SCR760-8 Detail'!$1:$2</definedName>
    <definedName name="Z_4BAE3A1E_5D04_4CAE_B17D_B654A47A005D_.wvu.PrintTitles" localSheetId="6" hidden="1">'SCR760-8 Summary'!$1:$2</definedName>
    <definedName name="Z_4BAE3A1E_5D04_4CAE_B17D_B654A47A005D_.wvu.Rows" localSheetId="1" hidden="1">'SCR760 Detail'!$18:$24,'SCR760 Detail'!$33:$39,'SCR760 Detail'!$112:$155</definedName>
    <definedName name="Z_4BAE3A1E_5D04_4CAE_B17D_B654A47A005D_.wvu.Rows" localSheetId="0" hidden="1">'SCR760 Summary'!$19:$23,'SCR760 Summary'!$33:$37,'SCR760 Summary'!$62:$73</definedName>
    <definedName name="Z_4BAE3A1E_5D04_4CAE_B17D_B654A47A005D_.wvu.Rows" localSheetId="11" hidden="1">'SCR760-1, -6 Detail'!$10:$16,'SCR760-1, -6 Detail'!$20:$26</definedName>
    <definedName name="Z_4BAE3A1E_5D04_4CAE_B17D_B654A47A005D_.wvu.Rows" localSheetId="10" hidden="1">'SCR760-1, -6 Summary'!$12:$16,'SCR760-1, -6 Summary'!$19:$23,'SCR760-1, -6 Summary'!$85:$96</definedName>
    <definedName name="Z_4BAE3A1E_5D04_4CAE_B17D_B654A47A005D_.wvu.Rows" localSheetId="3" hidden="1">'SCR760-2, -4, -5, -9 Detail'!$8:$17,'SCR760-2, -4, -5, -9 Detail'!$20:$25,'SCR760-2, -4, -5, -9 Detail'!$130:$173</definedName>
    <definedName name="Z_4BAE3A1E_5D04_4CAE_B17D_B654A47A005D_.wvu.Rows" localSheetId="2" hidden="1">'SCR760-2, -4, -5, -9 Summary'!$10:$16,'SCR760-2, -4, -5, -9 Summary'!$19:$23,'SCR760-2, -4, -5, -9 Summary'!$75:$86</definedName>
    <definedName name="Z_4BAE3A1E_5D04_4CAE_B17D_B654A47A005D_.wvu.Rows" localSheetId="9" hidden="1">'SCR760-3 Detail'!$8:$18,'SCR760-3 Detail'!$20:$26,'SCR760-3 Detail'!$131:$174</definedName>
    <definedName name="Z_4BAE3A1E_5D04_4CAE_B17D_B654A47A005D_.wvu.Rows" localSheetId="8" hidden="1">'SCR760-3 Summary'!$10:$16,'SCR760-3 Summary'!$19:$23,'SCR760-3 Summary'!$76:$87</definedName>
    <definedName name="Z_4BAE3A1E_5D04_4CAE_B17D_B654A47A005D_.wvu.Rows" localSheetId="5" hidden="1">'SCR760-7 Detail'!$8:$18,'SCR760-7 Detail'!$20:$26,'SCR760-7 Detail'!$130:$172</definedName>
    <definedName name="Z_4BAE3A1E_5D04_4CAE_B17D_B654A47A005D_.wvu.Rows" localSheetId="4" hidden="1">'SCR760-7 Summary'!$10:$16,'SCR760-7 Summary'!$19:$23,'SCR760-7 Summary'!$76:$87</definedName>
    <definedName name="Z_4BAE3A1E_5D04_4CAE_B17D_B654A47A005D_.wvu.Rows" localSheetId="7" hidden="1">'SCR760-8 Detail'!$8:$18,'SCR760-8 Detail'!$20:$26,'SCR760-8 Detail'!$133:$176</definedName>
    <definedName name="Z_4BAE3A1E_5D04_4CAE_B17D_B654A47A005D_.wvu.Rows" localSheetId="6" hidden="1">'SCR760-8 Summary'!$10:$16,'SCR760-8 Summary'!$19:$23,'SCR760-8 Summary'!$76:$87</definedName>
  </definedNames>
  <calcPr fullCalcOnLoad="1"/>
</workbook>
</file>

<file path=xl/sharedStrings.xml><?xml version="1.0" encoding="utf-8"?>
<sst xmlns="http://schemas.openxmlformats.org/spreadsheetml/2006/main" count="1327" uniqueCount="198">
  <si>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</si>
  <si>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</si>
  <si>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</si>
  <si>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</si>
  <si>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</si>
  <si>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</si>
  <si>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</si>
  <si>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</si>
  <si>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</si>
  <si>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</si>
  <si>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</si>
  <si>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</si>
  <si>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</si>
  <si>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</si>
  <si>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</si>
  <si>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</si>
  <si>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</si>
  <si>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</si>
  <si>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</si>
  <si>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</si>
  <si>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</si>
  <si>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</si>
  <si>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</si>
  <si>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</si>
  <si>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</si>
  <si>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</si>
  <si>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</si>
  <si>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</si>
  <si>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</si>
  <si>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 xml:space="preserve">NPV = </t>
  </si>
  <si>
    <t>ERCOT Internal Benefit</t>
  </si>
  <si>
    <t>Direct Cost Savings</t>
  </si>
  <si>
    <t>Productivity Increases</t>
  </si>
  <si>
    <t>Present Value of Internal ERCOT Benefit:</t>
  </si>
  <si>
    <t>Ongoing Cost</t>
  </si>
  <si>
    <t>Benefits for Market</t>
  </si>
  <si>
    <t>Total Present Value of Market Benefit:</t>
  </si>
  <si>
    <t>Year 1</t>
  </si>
  <si>
    <t>Estimator:</t>
  </si>
  <si>
    <t>Staffing</t>
  </si>
  <si>
    <t>Cost Avoidance</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</si>
  <si>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</si>
  <si>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</si>
  <si>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</si>
  <si>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</si>
  <si>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</si>
  <si>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</si>
  <si>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</si>
  <si>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</si>
  <si>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</si>
  <si>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</si>
  <si>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</si>
  <si>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</si>
  <si>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</si>
  <si>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</si>
  <si>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</si>
  <si>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</si>
  <si>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</si>
  <si>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</si>
  <si>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</si>
  <si>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</si>
  <si>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</si>
  <si>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</si>
  <si>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</si>
  <si>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</si>
  <si>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</si>
  <si>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</si>
  <si>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</si>
  <si>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</si>
  <si>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</si>
  <si>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</si>
  <si>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</si>
  <si>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</si>
  <si>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</si>
  <si>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</si>
  <si>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</si>
  <si>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</si>
  <si>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</si>
  <si>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</si>
  <si>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</si>
  <si>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</si>
  <si>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</si>
  <si>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</si>
  <si>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</si>
  <si>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</si>
  <si>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</si>
  <si>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</si>
  <si>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</si>
  <si>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</si>
  <si>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</si>
  <si>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</si>
  <si>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</si>
  <si>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</si>
  <si>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</si>
  <si>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</si>
  <si>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</si>
  <si>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</si>
  <si>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</si>
  <si>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</si>
  <si>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</si>
  <si>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</si>
  <si>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</si>
  <si>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</si>
  <si>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</si>
  <si>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</si>
  <si>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</si>
  <si>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</si>
  <si>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</si>
  <si>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</si>
  <si>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</si>
  <si>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</si>
  <si>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</si>
  <si>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</si>
  <si>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</si>
  <si>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</si>
  <si>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</si>
  <si>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Project</t>
  </si>
  <si>
    <t xml:space="preserve"> </t>
  </si>
  <si>
    <t>SSWG</t>
  </si>
  <si>
    <t>This functionality is fully supported via the Model on Demand (MOD).  TSPs can continue to use MOD as designed.</t>
  </si>
  <si>
    <t xml:space="preserve">ERCOT will load standard Planning Model Change Requests (PMCRs) via the Model on Demand and work with TSPs to resolve discrepancies.  </t>
  </si>
  <si>
    <t>The cost to create NOMCR following the implementation of these changes is equal to the cost to create PMCR prior to implementation of these changes resulting in no cost/benefit.</t>
  </si>
  <si>
    <t>Additional Model Maintenance</t>
  </si>
  <si>
    <t>Costs from the Preliminary Impact Analysis (IA) have been used in the Cost portions of this document based on the mid-point of the range in the Prelimiary IA.</t>
  </si>
  <si>
    <t>Recommended Changes Needed from Information Model Manager and Topology Processor for Planning Models</t>
  </si>
  <si>
    <t>Project Title:</t>
  </si>
  <si>
    <t>SCR760-7</t>
  </si>
  <si>
    <t>Allow any valid PSS/E ID’s to be assigned, in particular where breakers and switches are used to split up branches.  Current SSWG cases allow zero impedance branches to have any valid two character PSS/E ID.  Simply maintain this ability for SSWG members because circuit IDs have already been assigned for particular reasons.  In Information Model Manager, allow the capability to assign any valid PSS/E ID to Breakers and Switches by including an additional attribute.  Also, remove validation rules that limit the PSS/E ID on series devices to Sx.</t>
  </si>
  <si>
    <t>SCR760-8</t>
  </si>
  <si>
    <t xml:space="preserve">Allow representation of a phase shift for an autotransformer winding in the Topology Processor PSS/E cases. Topology Processor should check the value in the “Connection Type” attribute between TransformerWindings objects.  If two windings are Y-Δ, then process as a 30 degree phase shift.
</t>
  </si>
  <si>
    <t>SCR760-3</t>
  </si>
  <si>
    <t xml:space="preserve">Represent the proper ratings on zero impedance lines in the Topology Processor  PSS/E cases.  IMM already has rating attributes associated with breakers and switches.  ERCOT may make these rating attributes available to the TSP NOMCR process, and modify the topology processer to transfer these ratings into the Model on Demand process as zero impedance elements with a rating.
</t>
  </si>
  <si>
    <t>SCR760-1, -6</t>
  </si>
  <si>
    <t>SSWG will convene an annual meeting to discuss and decide which new PSS/E data models should be implemented in IMM.</t>
  </si>
  <si>
    <t xml:space="preserve">ERCOT will provide an analysis of new device types submitted to the Planning Model through PMCR so that these devices can be considered in the joint planning meeting. </t>
  </si>
  <si>
    <t>SCR760</t>
  </si>
  <si>
    <t>Recommended Changes Needed for Information Model Manager and Topology Processor for Planning Models</t>
  </si>
  <si>
    <t>The Topology Processor case is a one-time download before work begins on a new data set case build process.  There will be a minimum of two downloads of the Topology Processor data each year (Data Set A and Data Set B).</t>
  </si>
  <si>
    <t>The maximum number of records that can be eliminated as a result of the implementation of these changes is five hundred and fifty (550).</t>
  </si>
  <si>
    <t>SCR760-2, -4, -5, -9</t>
  </si>
  <si>
    <t xml:space="preserve">(2) Represent Distribution Capacitor Banks on the proper bus in Topology Processor PSS/E case.  Provide Capacitor Bank parameters necessary for PSS/E (MVAR, ID, fixed/switch shunt, number of blocks). Allow for multiple capacitor banks on the same bus.  In Information Model Manager, define new Class called DistributionCapBank and create it in a new directory outside of the substations (similar to TransformerKluges).  Then have a new link in a Class, such as the BusbarSection, that can be associated with the DistributionCapBank.
(4) Planning should be able to model loads and capacitor banks on the correct PSS/E busses. In Information Model Manager, create a new attribute that would enable the user to select the PSS/E bus where the capacitor bank should appear in the Topology Processor case.
(5) Represent the actual transformer models in the PSS/E cases.  The planning transformer model is an appropriate model for the transformer to ensure stakeholders the power flow results will be accurate.  Additional data attributes such as the number of taps, location of tapped winding, maximum and minimum tap ratios.  In Information Model Manager, store Planning transformer data in a separate file (or in a new Class outside of the ERCOT Texas Network directory similar to Transformer Kluges).  The Topology Processor will select the Planning transformer data to generate the Topology Processor PSS/E case. Necessary data includes number of taps, location of tapped winding, maximum and minimum tap ratios, and specifying the voltage control bus.
(9) Represent multisection line groupings properly in TP PSSE cases  Allow capability to mark unique Line Id.  Show “&amp;X” line identifier properly in the TP data records. In Information Model Manager, define new Class called MultisectionLineGroup and create it in a new directory outside of the substations (similar to TransformerKluges).  MultisectionLineGroup attributes will include string “Line Id” and Boolean “Metered”.  Then add a new link in the ACLineSegment objects that can be associated with a MultisectionLineGroup.  An ACLineSegment cannot be linked to more than one MultisectionLineGroup.
</t>
  </si>
  <si>
    <t>NPRR / SCR / Etc.:</t>
  </si>
  <si>
    <t>Additional ERCOT Assumptions</t>
  </si>
  <si>
    <t>Additional TSP Assumptions</t>
  </si>
  <si>
    <t xml:space="preserve">The cost to identify equipment needing NOMCR following the implementation of these changes is equal to the cost to identify the equipment needing a standard PMCR prior to implementation of these changes resulting in no cost/benefit. </t>
  </si>
  <si>
    <t>The Cost-Benefit Analysis considers costs and benefits over a four-year time period because 4 years is generally the depreciation life of software projects from a capital point of view.  Since this project will be capitalized, from an accounting perspective , its economic life will end at 4 years and there is likely to be no salvage value.   The useful life could be much longer than the economic life.   It is very possible that four years from now, a completely different solution will make the SCR760 effort obsolete.  But then there is chance that our SCR760 solution will continue to work.  Because of this unknown, software projects have a standard life of 4 years.  However, it is understood that the operation and maintenance costs outlined as ERCOT and Market Benefits will not end in four years given that conditions causing the need for SCR760 remain the same.</t>
  </si>
  <si>
    <t>ERCOT uses a blended rate of $65/hour for internal labor for all project estimates.</t>
  </si>
  <si>
    <t>TSPs are responsible for the creation, review and maintenance of standard PMCRs.</t>
  </si>
  <si>
    <t>The Planning Models will support the improvements being made to the load flow software being used by the ERCOT staff, ERCOT stakeholders, and the majority of the TSPs, which will improve the planning analysis being performed and keep ERCOT up to date with the analysis capability of the rest of the utility industry.</t>
  </si>
  <si>
    <t>The number of Planning Models could increase.  The ERCOT stakeholders and the Planning Working Group have discussed the need for additional models, such as a 10-year model or high wind model.  Each additional model will increase the costs by $100,000 based on the TSPs assumptions.</t>
  </si>
  <si>
    <t>Because the process of developing the Planning Models has not actually begun, the TSPs are continuing to determine if there is a need for additional standard PMCRs, which could increase the costs further.</t>
  </si>
  <si>
    <t>With new versions of PSS/E load flow software, there could be costs for additional Standard PMCRs.</t>
  </si>
  <si>
    <t xml:space="preserve">Several TSPs have not participated in the Cost-Benefit analysis; therefore, those benefits are not included in the estimates. </t>
  </si>
  <si>
    <t>New market entrants do not know the impact; therefore, their costs cannot be quantified at this point.</t>
  </si>
  <si>
    <t>New Topology Processor downloads will be used twice a year, once for Data Set A and once for Data Set B.  If Market Participants want the Transmission Information and Tracking (“TPIT”) quarterly updates to be built from new topology processor downloads, then the costs will increase.</t>
  </si>
  <si>
    <t>The maximum number of records that can be eliminated as a result of the implementation of these changes is three hundred and four (304).</t>
  </si>
  <si>
    <t>The maximum number of records that can be eliminated as a result of the implementation of these changes is nine hundred and sixty-three (963).</t>
  </si>
  <si>
    <t>ERCOT and TSPs</t>
  </si>
  <si>
    <t>The cost to establish the process, setup the environment and implement FACTS devices and fixed shunts, as described in 760-6, are proposed for Year 0 implementation of 760-1.</t>
  </si>
  <si>
    <t>The maximum number of known records that can be eliminated as a result of the implementation of this change is one hundred and sixty-nine (169).  This is used for calculating the Year 0 benefit.  For Years 1-Year 3, the number of records is increased by 20%.</t>
  </si>
  <si>
    <t xml:space="preserve">ERCOT is responsible for reviewing and accepting standard PMCRs submitted by TSPs.  </t>
  </si>
  <si>
    <t>ERCOT is responsible for reviewing and validating NOMCRs</t>
  </si>
  <si>
    <t>The benefit is measured as the annual time saved because there are fewer PMCRs to review during each case building and/or case updating period following the implementation of these changes.</t>
  </si>
  <si>
    <t>TSPs are responsible for the creation and submittal of NOMCRs</t>
  </si>
  <si>
    <t>All standard PMCRs will be built from scratch and reviewed for each model each time there is a Topology Processor download and reviewed for quarterly updates to avoid data errors.</t>
  </si>
  <si>
    <t>Benefit is derived from one time entry for NOMCR versus review of standard PMCRs at case building and/or case updating time to make sure it is needed x 10 case building and/or case updating periods per year.</t>
  </si>
  <si>
    <t>Benefit is derived from one time entry for NOMCR versus creation and review of standard PMCRs at case building and/or case updating time to make sure it is needed x 10 case building and/or case updating periods per year.</t>
  </si>
  <si>
    <t>Joint ERCOT &amp; Market Assumptions</t>
  </si>
  <si>
    <t>(1) Modify Information Model Manager and Topology Processor to allow outputting of the latest version of Power System Simulation For Engineering (PSS/E).    To do this, implement an evaluation process where Steady State Working Group (SSWG) and ERCOT jointly recommend to ROS and ROS approves which new PSS/E data models should be evaluated for implementation into the IMM.  The evaluation would be done on an annual basis and timed so that new data types could be used for SSWG case-building the following year.   TSPs would be required to use MOD for modeling the data types until implemented in the IMM. 
(6) Allow capability to convert a FACTS device model in Information Model Manager to any possible FACTS device model allowed in PSS/E version 32.  In Information Model Manager, Add an attribute to allow the TSP to be able to select for each object (generator, switch shunt, or FACTS Device).  The TSP should be able to select the object it would like to see as a FACTS Device appear in the Topology Processor  case as opposed to all FACTS Devices be modeled as generators.  Any additional data parameters needed should be included as attributes, so that the Topology Processor can convert to the appropriate PSS/E model.</t>
  </si>
  <si>
    <t>Assumptions are detailed on the itemized worksheets</t>
  </si>
  <si>
    <t>Staffing Productivity Benefit is calculated as follows: (#standard PMCRs/# PMCRs per hour * hourly rate) * # case building and/or case updating periods per year</t>
  </si>
  <si>
    <t>On average, six (6) standard PMCRs can be created and submitted per hour.</t>
  </si>
  <si>
    <t>Experienced transmission planners must be responsible for creating standard PMCRs.  The hourly rate of $100 reflects the fully loaded cost of such an employee.</t>
  </si>
  <si>
    <t>On average, ten (10) standard PMCRs can be reviewed and accepted per hour.</t>
  </si>
  <si>
    <t>The maximum number of records that can be eliminated as a result of the implementation of these changes is (#2=628, #4=442, #5=665, #9=232) one thousand eight hundred and eighty-three (1967).</t>
  </si>
  <si>
    <t>Leverages existing TSP databases containing previously-vetted planning data to create future cases.</t>
  </si>
  <si>
    <t>Implement and support nine (9) system changes that update the NMMS Database and/or the tools used to create the Annual Planning Model to support additional features required by the Transmission Service Provider Planning teams in an effort to more efficiently and accurately build the Annual Planning Models.</t>
  </si>
  <si>
    <t>Increases the consistency of the CRR and Annual Planning Models since SCR760 items will now be modeled in the CRR model.</t>
  </si>
  <si>
    <t>The Planning Models will support the improvements being made to the load flow software being used by the ERCOT staff, ERCOT stakeholders, and the majority of the TSPs, which will improve the planning analysis being performed and keep ERCOT up to date with the analysis capability of the rest of the utility industry.  ERCOT and the majority of TSPs currently update to new PSS/E releases annually in accordance with good utility practice.</t>
  </si>
  <si>
    <t>Alternatives (Considered and Rejected)</t>
  </si>
  <si>
    <t>ERCOT will create a MOD environment (TP-MOD) that will use a Topology-Processed seed from NMMS.  ERCOT will use PMCRs (future projects) and profiles submitted by TSPs in order to build future cases. Concurrently, ERCOT will maintain a second MOD environment (SSWG-MOD) that ERCOT will "seed" with an existing SSWG case chosen by SSWG.  ERCOT will submit necessary ERCOT data, facilitate use of the MOD application, and apply TSP submitted PMCRs and Profiles as required for SSWG.   TSPs can include any PMCRs they deem necessary in building cases to support their planning functions but must submit PMCRs that will work in ERCOT TP-MOD environment described above. ERCOT, TSPs, and any other Market Participant will be free to use either or both sets of cases.</t>
  </si>
  <si>
    <t>Costs and Benefits in Years 1 through 3 have not been escalated for inflation.</t>
  </si>
  <si>
    <t>Year 2 Ongoing Model Maintenance costs are lower they include only the ongoing FTE support costs for previously implemented device types.  It is assumed that the implementation of new devices from the latest PSS/E are required approximately every other year.</t>
  </si>
  <si>
    <t>Benefits for both ERCOT and TSPs primarily result from savings in labor costs associated with the creation, submittal and review of the Standard Planning Model Change Requests.</t>
  </si>
  <si>
    <t>Eliminates the need for the creation and on-going maintenance of approximately 4000 Standard Planning Model Change Requests (PMCR) as the required data will be applied directly to the Network Model through the one-time standard NOMCR process.</t>
  </si>
  <si>
    <t>The Planning Models will support the improvements being made to the load flow software being used by the ERCOT staff, ERCOT stakeholders, and the majority of the TSPs, which will improve the planning analysis being performed and keep ERCOT up to date with the analysis capability of the rest of the utility industry.  ERCOT and the majority of TSPs currently upgrade to new PSS/E releases annually in accordance with good utility practice.</t>
  </si>
  <si>
    <t>Reduces the risk of errors due to the necessity to submit and review Standard Planning Model Changes Requests every time planning cases are built and updated, up to 10 times per year.</t>
  </si>
  <si>
    <t>ERCOT will create a MOD environment (TP-MOD) that will use a Topology-Processed seed from NMMS.  ERCOT will use PMCRs (future projects) and profiles submitted by TSPs in order to build future cases.  Concurrently, ERCOT will maintain a second MOD environment (SSWG-MOD) that ERCOT will "seed" with an existing SSWG case chosen by SSWG.  ERCOT will submit necessary ERCOT data, facilitate use of the MOD application, and apply TSP submitted PMCRs and Profiles as required for SSWG.   TSPs can include any PMCRs they deem necessary in building cases to support their planning functions but must submit PMCRs that will work in ERCOT TP-MOD environment described above. ERCOT, TSPs, and any other Market Participant will be free to use either or both sets of cases.</t>
  </si>
  <si>
    <t>The cost to to implement other devices, which are not yet defined, are estimated to occur every other year and are included in Year 1 and Year 3 Ongoing Model Maintenance costs.</t>
  </si>
  <si>
    <t>Notes</t>
  </si>
  <si>
    <t>*See Note 1</t>
  </si>
  <si>
    <t>*See Note 2</t>
  </si>
  <si>
    <t>Additional Costs for PSS/E upgrade project biennually</t>
  </si>
  <si>
    <r>
      <t xml:space="preserve">Year 0 Implementation Costs are different in the Cost Benefit Analysis from those shown in the Impact Analysis because the Cost Benefit Analysis assumes that 760-1 through 760-9 are approved and planned for implementation.  It combines the implementation of 760-1 with 760-6 using an assumption that the cost to establish the process and setup the environment, as described in 760-1 plus implementation of FACTS devices and fixed shunts, as described in 760-6, are proposed for Year 0 implementation.  The Impact Analysis assumes that an undefined number of new, yet to be defined, devices will be implemented.  The uncertain nature of this causes the Implementation costs for 760-1, on its own, to be higher.  This higher cost is shown in the Year 2 implementation cost where the number and types of new devices that will be implemented is yet to be defined.
</t>
    </r>
    <r>
      <rPr>
        <b/>
        <sz val="10"/>
        <rFont val="Arial Narrow"/>
        <family val="2"/>
      </rPr>
      <t>If the assumptions were the same as those for the Impact Analysis, Year 0 Implementation costs would be approximately $2.2M in the Cost Benefit Analysis compared with the estimate of $1.9M - $2.4M in the Impact Analysis.</t>
    </r>
  </si>
  <si>
    <r>
      <t xml:space="preserve">1 - Year 0 Implementation Costs are different in the Cost Benefit Analysis from those shown in the Impact Analysis because the Cost Benefit Analysis assumes that 760-1 through 760-9 are approved and planned for implementation.  It combines the implementation of 760-1 with 760-6 using an assumption that the cost to establish the process and setup the environment, as described in 760-1 plus implementation of FACTS devices and fixed shunts, as described in 760-6, are proposed for Year 0 implementation.  The Impact Analysis assumes that an undefined number of new, yet to be defined, devices will be implemented.  The uncertain nature of this causes the Implementation costs for 760-1, on its own, to be higher.  This higher cost is shown in the Year 2 implementation cost where the number and types of new devices that will be implemented is yet to be defined.
</t>
    </r>
    <r>
      <rPr>
        <b/>
        <sz val="10"/>
        <rFont val="Arial Narrow"/>
        <family val="2"/>
      </rPr>
      <t>If the assumptions were the same as those for the Impact Analysis, Year 0 Implementation costs would be approximately $2.2M in the Cost Benefit Analysis compared with the estimate of $1.9M - $2.4M in the Impact Analysis.</t>
    </r>
  </si>
  <si>
    <r>
      <t xml:space="preserve">2 - Year 1 through Year 3 Model Maintenance costs are different in the Cost Benefit Analysis from those shown in the Impact Analysis because the Cost Benefit Analysis assumes that 760-1 through 760-9 are approved and planned for implementation. It assumes that the Year 0 mplementation of 760-1 is the implementation of 760-6 so does not double-count the Additional Model Maintenance costs associated with each item.  The Impact Analysis costs both 760-1 and 760-6 independently and shows the Additional Model Maintenance costs associated with the implementation of each assuming that only one or the other is implemented.
</t>
    </r>
    <r>
      <rPr>
        <b/>
        <sz val="10"/>
        <rFont val="Arial Narrow"/>
        <family val="2"/>
      </rPr>
      <t xml:space="preserve">If the assumptions were the same as those for the Impact Analysis, ERCOT Ongoing Costs over Years 1, 2 and 3 would be approximately $1M adjusted for NPV in the Cost Benefit Analysis compared with the estimate of $1M - 1.3M in the Impact Analysis. </t>
    </r>
  </si>
  <si>
    <r>
      <t xml:space="preserve">Year 1 through Year 3 Model Maintenance costs are different in the Cost Benefit Analysis from those shown in the Impact Analysis because the Cost Benefit Analysis assumes that 760-1 through 760-9 are approved and planned for implementation. It assumes that the Year 0 mplementation of 760-1 is the implementation of 760-6 so does not double-count the Additional Model Maintenance costs associated with each item.  The Impact Analysis costs both 760-1 and 760-6 independently and shows the Additional Model Maintenance costs associated with the implementation of each assuming that only one or the other is implemented.
</t>
    </r>
    <r>
      <rPr>
        <b/>
        <sz val="10"/>
        <rFont val="Arial Narrow"/>
        <family val="2"/>
      </rPr>
      <t xml:space="preserve">If the assumptions were the same as those for the Impact Analysis, ERCOT Ongoing Costs over Years 1, 2 and 3 would be approximately $1M adjusted for NPV in the Cost Benefit Analysis compared with the estimate of $1M - 1.3M in the Impact Analysis. </t>
    </r>
  </si>
  <si>
    <t>Revised Cost Benefit Analysis Summary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</si>
</sst>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7">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Narrow"/>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4" tint="-0.24997000396251678"/>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
      <patternFill patternType="solid">
        <fgColor indexed="47"/>
        <bgColor indexed="64"/>
      </patternFill>
    </fill>
    <fill>
      <patternFill patternType="solid">
        <fgColor indexed="1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style="thin"/>
      <right style="hair"/>
      <top style="hair"/>
      <bottom/>
    </border>
    <border>
      <left style="thin"/>
      <right style="thin"/>
      <top style="thin"/>
      <bottom style="hair"/>
    </border>
    <border>
      <left style="thin"/>
      <right style="thin"/>
      <top style="hair"/>
      <bottom style="hair"/>
    </border>
    <border>
      <left style="thin"/>
      <right style="thin"/>
      <top/>
      <bottom style="hair"/>
    </border>
    <border>
      <left style="thin"/>
      <right style="hair"/>
      <top style="thin"/>
      <bottom style="thin"/>
    </border>
    <border>
      <left/>
      <right style="thin"/>
      <top style="hair"/>
      <bottom style="hair"/>
    </border>
    <border>
      <left/>
      <right style="thin"/>
      <top style="thin"/>
      <bottom style="thin"/>
    </border>
    <border>
      <left/>
      <right/>
      <top style="thin"/>
      <bottom style="hair"/>
    </border>
    <border>
      <left/>
      <right style="thin"/>
      <top style="thin"/>
      <bottom style="hair"/>
    </border>
    <border>
      <left style="medium"/>
      <right/>
      <top style="medium"/>
      <bottom style="medium"/>
    </border>
    <border>
      <left/>
      <right/>
      <top style="medium"/>
      <bottom style="medium"/>
    </border>
    <border>
      <left/>
      <right style="medium"/>
      <top style="medium"/>
      <bottom style="medium"/>
    </border>
    <border>
      <left style="thin"/>
      <right/>
      <top style="hair"/>
      <bottom style="thin"/>
    </border>
    <border>
      <left/>
      <right/>
      <top style="hair"/>
      <bottom style="thin"/>
    </border>
    <border>
      <left/>
      <right style="thin"/>
      <top style="hair"/>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thin"/>
      <right style="thin"/>
      <top/>
      <bottom/>
    </border>
    <border>
      <left style="thin"/>
      <right/>
      <top style="hair"/>
      <bottom/>
    </border>
    <border>
      <left/>
      <right/>
      <top style="hair"/>
      <bottom/>
    </border>
    <border>
      <left/>
      <right style="thin"/>
      <top style="hair"/>
      <bottom/>
    </border>
    <border>
      <left style="medium"/>
      <right/>
      <top/>
      <bottom style="medium"/>
    </border>
    <border>
      <left/>
      <right/>
      <top/>
      <bottom style="medium"/>
    </border>
    <border>
      <left/>
      <right/>
      <top style="hair"/>
      <bottom style="medium"/>
    </border>
    <border>
      <left/>
      <right style="thin"/>
      <top style="hair"/>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5">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0" borderId="41" xfId="0" applyFont="1" applyFill="1" applyBorder="1" applyAlignment="1" quotePrefix="1">
      <alignment horizontal="left"/>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right"/>
    </xf>
    <xf numFmtId="165" fontId="0" fillId="0" borderId="45"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9" fillId="34" borderId="24" xfId="0" applyFont="1" applyFill="1" applyBorder="1" applyAlignment="1">
      <alignment horizontal="center" wrapText="1"/>
    </xf>
    <xf numFmtId="0" fontId="19" fillId="33" borderId="36" xfId="0" applyFont="1" applyFill="1" applyBorder="1" applyAlignment="1">
      <alignment horizontal="center" wrapText="1"/>
    </xf>
    <xf numFmtId="0" fontId="15" fillId="33" borderId="36" xfId="0" applyFont="1" applyFill="1" applyBorder="1" applyAlignment="1">
      <alignment horizontal="center" wrapText="1"/>
    </xf>
    <xf numFmtId="0" fontId="17" fillId="33" borderId="41" xfId="0" applyFont="1" applyFill="1" applyBorder="1" applyAlignment="1">
      <alignment horizontal="left" wrapText="1"/>
    </xf>
    <xf numFmtId="0" fontId="17" fillId="0" borderId="24" xfId="0" applyFont="1" applyFill="1" applyBorder="1" applyAlignment="1">
      <alignment horizontal="left" wrapText="1"/>
    </xf>
    <xf numFmtId="0" fontId="0" fillId="0" borderId="47" xfId="0" applyFill="1" applyBorder="1" applyAlignment="1">
      <alignment horizontal="center" vertical="center"/>
    </xf>
    <xf numFmtId="0" fontId="5" fillId="33" borderId="41" xfId="0" applyFont="1" applyFill="1" applyBorder="1" applyAlignment="1">
      <alignment horizontal="left" wrapText="1"/>
    </xf>
    <xf numFmtId="0" fontId="0" fillId="0" borderId="36" xfId="0" applyFont="1" applyFill="1" applyBorder="1" applyAlignment="1">
      <alignment horizontal="center" vertical="center" wrapText="1"/>
    </xf>
    <xf numFmtId="165" fontId="0" fillId="33" borderId="24" xfId="42" applyNumberFormat="1"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wrapText="1"/>
    </xf>
    <xf numFmtId="165" fontId="0" fillId="0" borderId="0" xfId="0" applyNumberFormat="1" applyAlignment="1">
      <alignment/>
    </xf>
    <xf numFmtId="165" fontId="0" fillId="0" borderId="45" xfId="42" applyNumberFormat="1" applyFont="1" applyFill="1" applyBorder="1" applyAlignment="1">
      <alignment horizontal="center"/>
    </xf>
    <xf numFmtId="165" fontId="0" fillId="36" borderId="24" xfId="42" applyNumberFormat="1" applyFont="1" applyFill="1" applyBorder="1" applyAlignment="1">
      <alignment horizontal="center"/>
    </xf>
    <xf numFmtId="0" fontId="0" fillId="0" borderId="51" xfId="0" applyFill="1" applyBorder="1" applyAlignment="1">
      <alignment horizontal="center" vertical="center" wrapText="1"/>
    </xf>
    <xf numFmtId="165" fontId="2" fillId="0" borderId="45" xfId="42" applyNumberFormat="1" applyFont="1" applyFill="1" applyBorder="1" applyAlignment="1">
      <alignment horizontal="center"/>
    </xf>
    <xf numFmtId="0" fontId="56" fillId="0" borderId="11" xfId="0" applyFont="1" applyFill="1" applyBorder="1" applyAlignment="1">
      <alignment/>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2" xfId="0" applyFont="1" applyFill="1" applyBorder="1" applyAlignment="1">
      <alignment wrapText="1"/>
    </xf>
    <xf numFmtId="0" fontId="2" fillId="0" borderId="41" xfId="0" applyFont="1" applyFill="1" applyBorder="1" applyAlignment="1">
      <alignment vertical="center" wrapText="1"/>
    </xf>
    <xf numFmtId="0" fontId="2" fillId="0" borderId="27" xfId="0" applyFont="1" applyFill="1" applyBorder="1" applyAlignment="1">
      <alignment vertical="center" wrapText="1"/>
    </xf>
    <xf numFmtId="0" fontId="2" fillId="0" borderId="53" xfId="0" applyFont="1" applyFill="1" applyBorder="1" applyAlignment="1">
      <alignment vertical="center" wrapText="1"/>
    </xf>
    <xf numFmtId="0" fontId="2" fillId="0" borderId="44"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53" xfId="0" applyFont="1" applyFill="1" applyBorder="1" applyAlignment="1" quotePrefix="1">
      <alignment horizontal="left" vertical="center" wrapText="1"/>
    </xf>
    <xf numFmtId="0" fontId="3" fillId="37" borderId="56" xfId="0" applyFont="1" applyFill="1" applyBorder="1" applyAlignment="1">
      <alignment/>
    </xf>
    <xf numFmtId="0" fontId="3" fillId="37" borderId="57" xfId="0" applyFont="1" applyFill="1" applyBorder="1" applyAlignment="1">
      <alignment/>
    </xf>
    <xf numFmtId="0" fontId="3" fillId="37" borderId="58" xfId="0" applyFont="1" applyFill="1" applyBorder="1" applyAlignment="1">
      <alignment/>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44" xfId="0" applyFont="1" applyFill="1" applyBorder="1" applyAlignment="1">
      <alignment wrapText="1"/>
    </xf>
    <xf numFmtId="0" fontId="2" fillId="0" borderId="54" xfId="0" applyFont="1" applyFill="1" applyBorder="1" applyAlignment="1">
      <alignment wrapText="1"/>
    </xf>
    <xf numFmtId="0" fontId="2" fillId="0" borderId="55" xfId="0" applyFont="1" applyFill="1" applyBorder="1" applyAlignment="1">
      <alignment wrapText="1"/>
    </xf>
    <xf numFmtId="14" fontId="2" fillId="0" borderId="41" xfId="0" applyNumberFormat="1" applyFont="1" applyFill="1" applyBorder="1" applyAlignment="1">
      <alignment horizontal="center" readingOrder="1"/>
    </xf>
    <xf numFmtId="14" fontId="2" fillId="0" borderId="53" xfId="0" applyNumberFormat="1" applyFont="1" applyFill="1" applyBorder="1" applyAlignment="1">
      <alignment horizontal="center" readingOrder="1"/>
    </xf>
    <xf numFmtId="0" fontId="8" fillId="35" borderId="62" xfId="0" applyFont="1" applyFill="1" applyBorder="1" applyAlignment="1">
      <alignment horizontal="center"/>
    </xf>
    <xf numFmtId="0" fontId="8" fillId="35" borderId="63" xfId="0" applyFont="1" applyFill="1" applyBorder="1" applyAlignment="1">
      <alignment horizontal="center"/>
    </xf>
    <xf numFmtId="0" fontId="8" fillId="35" borderId="64" xfId="0" applyFont="1" applyFill="1" applyBorder="1" applyAlignment="1">
      <alignment horizontal="center"/>
    </xf>
    <xf numFmtId="0" fontId="8" fillId="0" borderId="65"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5" fillId="0" borderId="16" xfId="0" applyFont="1" applyFill="1" applyBorder="1" applyAlignment="1">
      <alignment horizontal="left" readingOrder="1"/>
    </xf>
    <xf numFmtId="0" fontId="2" fillId="0" borderId="41" xfId="0" applyFont="1" applyFill="1" applyBorder="1" applyAlignment="1">
      <alignment horizontal="center" readingOrder="1"/>
    </xf>
    <xf numFmtId="0" fontId="2" fillId="0" borderId="53" xfId="0" applyFont="1" applyFill="1" applyBorder="1" applyAlignment="1">
      <alignment horizontal="center" readingOrder="1"/>
    </xf>
    <xf numFmtId="0" fontId="2" fillId="0" borderId="59" xfId="0" applyFont="1" applyFill="1" applyBorder="1" applyAlignment="1">
      <alignment wrapText="1"/>
    </xf>
    <xf numFmtId="0" fontId="2" fillId="0" borderId="60" xfId="0" applyFont="1" applyFill="1" applyBorder="1" applyAlignment="1">
      <alignment wrapText="1"/>
    </xf>
    <xf numFmtId="0" fontId="2" fillId="0" borderId="61" xfId="0" applyFont="1" applyFill="1" applyBorder="1" applyAlignment="1">
      <alignment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41" xfId="0" applyFont="1" applyFill="1" applyBorder="1" applyAlignment="1">
      <alignment readingOrder="1"/>
    </xf>
    <xf numFmtId="0" fontId="5" fillId="0" borderId="27" xfId="0" applyFont="1" applyFill="1" applyBorder="1" applyAlignment="1">
      <alignment readingOrder="1"/>
    </xf>
    <xf numFmtId="165" fontId="6" fillId="0" borderId="0" xfId="42" applyNumberFormat="1" applyFont="1" applyFill="1" applyBorder="1" applyAlignment="1">
      <alignment/>
    </xf>
    <xf numFmtId="0" fontId="13" fillId="0" borderId="14" xfId="0" applyFont="1" applyBorder="1" applyAlignment="1">
      <alignment horizontal="center"/>
    </xf>
    <xf numFmtId="0" fontId="13" fillId="0" borderId="0" xfId="0" applyFont="1" applyBorder="1" applyAlignment="1">
      <alignment horizontal="center"/>
    </xf>
    <xf numFmtId="166" fontId="3" fillId="35" borderId="27" xfId="44" applyNumberFormat="1" applyFont="1" applyFill="1" applyBorder="1" applyAlignment="1">
      <alignment/>
    </xf>
    <xf numFmtId="0" fontId="3" fillId="35" borderId="0" xfId="0" applyFont="1" applyFill="1" applyBorder="1" applyAlignment="1">
      <alignment horizontal="center"/>
    </xf>
    <xf numFmtId="166" fontId="3" fillId="35" borderId="26" xfId="44" applyNumberFormat="1"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58" xfId="0" applyFont="1" applyFill="1" applyBorder="1" applyAlignment="1">
      <alignment/>
    </xf>
    <xf numFmtId="0" fontId="11" fillId="0" borderId="14" xfId="0" applyFont="1" applyBorder="1" applyAlignment="1">
      <alignment horizontal="left"/>
    </xf>
    <xf numFmtId="0" fontId="11" fillId="0" borderId="0" xfId="0" applyFont="1" applyBorder="1" applyAlignment="1">
      <alignment horizontal="left"/>
    </xf>
    <xf numFmtId="0" fontId="2" fillId="33" borderId="28"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5" fillId="35" borderId="0" xfId="0" applyFont="1" applyFill="1" applyBorder="1" applyAlignment="1">
      <alignment horizontal="left"/>
    </xf>
    <xf numFmtId="165" fontId="3" fillId="35" borderId="27" xfId="42" applyNumberFormat="1" applyFont="1" applyFill="1" applyBorder="1" applyAlignment="1">
      <alignment horizontal="left"/>
    </xf>
    <xf numFmtId="165" fontId="3" fillId="35" borderId="27" xfId="42" applyNumberFormat="1" applyFont="1" applyFill="1" applyBorder="1" applyAlignment="1">
      <alignment/>
    </xf>
    <xf numFmtId="0" fontId="3" fillId="0" borderId="0" xfId="0" applyFont="1" applyFill="1" applyBorder="1" applyAlignment="1">
      <alignment horizontal="center"/>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33" borderId="44" xfId="0" applyFont="1" applyFill="1" applyBorder="1" applyAlignment="1">
      <alignment vertical="center" wrapText="1"/>
    </xf>
    <xf numFmtId="0" fontId="2" fillId="33" borderId="54" xfId="0" applyFont="1" applyFill="1" applyBorder="1" applyAlignment="1">
      <alignment vertical="center" wrapText="1"/>
    </xf>
    <xf numFmtId="0" fontId="2" fillId="33" borderId="55" xfId="0" applyFont="1" applyFill="1" applyBorder="1" applyAlignment="1">
      <alignment vertical="center"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2" xfId="0" applyFont="1" applyFill="1" applyBorder="1" applyAlignment="1">
      <alignment vertical="center" wrapText="1"/>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53" xfId="0" applyFont="1" applyFill="1" applyBorder="1" applyAlignment="1">
      <alignment horizontal="center"/>
    </xf>
    <xf numFmtId="0" fontId="17" fillId="33" borderId="27" xfId="0" applyFont="1" applyFill="1" applyBorder="1" applyAlignment="1">
      <alignment horizontal="left" wrapText="1"/>
    </xf>
    <xf numFmtId="0" fontId="17" fillId="33" borderId="53" xfId="0" applyFont="1" applyFill="1" applyBorder="1" applyAlignment="1">
      <alignment horizontal="left" wrapText="1"/>
    </xf>
    <xf numFmtId="14" fontId="17" fillId="33" borderId="24" xfId="0" applyNumberFormat="1" applyFont="1" applyFill="1" applyBorder="1" applyAlignment="1">
      <alignment horizontal="center"/>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36" xfId="0" applyFont="1" applyFill="1" applyBorder="1" applyAlignment="1">
      <alignment wrapText="1"/>
    </xf>
    <xf numFmtId="0" fontId="2" fillId="33" borderId="21" xfId="0" applyFont="1" applyFill="1" applyBorder="1" applyAlignment="1">
      <alignment wrapText="1"/>
    </xf>
    <xf numFmtId="0" fontId="2" fillId="33" borderId="52" xfId="0" applyFont="1" applyFill="1" applyBorder="1" applyAlignment="1">
      <alignment wrapText="1"/>
    </xf>
    <xf numFmtId="0" fontId="2" fillId="33" borderId="67" xfId="0" applyFont="1" applyFill="1" applyBorder="1" applyAlignment="1">
      <alignment vertical="center" wrapText="1"/>
    </xf>
    <xf numFmtId="0" fontId="2" fillId="33" borderId="68" xfId="0" applyFont="1" applyFill="1" applyBorder="1" applyAlignment="1">
      <alignment vertical="center" wrapText="1"/>
    </xf>
    <xf numFmtId="0" fontId="2" fillId="33" borderId="69" xfId="0" applyFont="1" applyFill="1" applyBorder="1" applyAlignment="1">
      <alignment vertical="center" wrapText="1"/>
    </xf>
    <xf numFmtId="0" fontId="2" fillId="33" borderId="41" xfId="0" applyFont="1" applyFill="1" applyBorder="1" applyAlignment="1">
      <alignment vertical="center" wrapText="1"/>
    </xf>
    <xf numFmtId="0" fontId="2" fillId="33" borderId="27" xfId="0" applyFont="1" applyFill="1" applyBorder="1" applyAlignment="1">
      <alignment vertical="center" wrapText="1"/>
    </xf>
    <xf numFmtId="0" fontId="2" fillId="33" borderId="53" xfId="0" applyFont="1" applyFill="1" applyBorder="1" applyAlignment="1">
      <alignment vertical="center" wrapText="1"/>
    </xf>
    <xf numFmtId="0" fontId="2" fillId="33" borderId="59" xfId="0" applyFont="1" applyFill="1" applyBorder="1" applyAlignment="1">
      <alignment vertical="center" wrapText="1"/>
    </xf>
    <xf numFmtId="0" fontId="2" fillId="33" borderId="60" xfId="0" applyFont="1" applyFill="1" applyBorder="1" applyAlignment="1">
      <alignment vertical="center" wrapText="1"/>
    </xf>
    <xf numFmtId="0" fontId="2" fillId="33" borderId="61" xfId="0" applyFont="1" applyFill="1" applyBorder="1" applyAlignment="1">
      <alignment vertical="center" wrapText="1"/>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14" fillId="0" borderId="70" xfId="0" applyFont="1" applyBorder="1" applyAlignment="1">
      <alignment horizontal="center" wrapText="1"/>
    </xf>
    <xf numFmtId="0" fontId="0" fillId="0" borderId="71" xfId="0" applyBorder="1" applyAlignment="1">
      <alignment horizontal="center" wrapText="1"/>
    </xf>
    <xf numFmtId="0" fontId="3" fillId="0" borderId="0" xfId="0" applyFont="1" applyFill="1" applyBorder="1" applyAlignment="1">
      <alignment horizontal="center"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3" fillId="0" borderId="30" xfId="0" applyFont="1" applyFill="1" applyBorder="1" applyAlignment="1">
      <alignment/>
    </xf>
    <xf numFmtId="0" fontId="3" fillId="0" borderId="10" xfId="0" applyFont="1" applyFill="1" applyBorder="1" applyAlignment="1">
      <alignment/>
    </xf>
    <xf numFmtId="0" fontId="3" fillId="0" borderId="31" xfId="0" applyFont="1" applyFill="1" applyBorder="1" applyAlignment="1">
      <alignment/>
    </xf>
    <xf numFmtId="0" fontId="0" fillId="38" borderId="41" xfId="0" applyFill="1" applyBorder="1" applyAlignment="1">
      <alignment horizontal="center"/>
    </xf>
    <xf numFmtId="0" fontId="0" fillId="38" borderId="27" xfId="0" applyFill="1" applyBorder="1" applyAlignment="1">
      <alignment horizontal="center"/>
    </xf>
    <xf numFmtId="0" fontId="0" fillId="38" borderId="53" xfId="0" applyFill="1" applyBorder="1" applyAlignment="1">
      <alignment horizontal="center"/>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0" fillId="0" borderId="13" xfId="0" applyBorder="1" applyAlignment="1">
      <alignment/>
    </xf>
    <xf numFmtId="0" fontId="0" fillId="0" borderId="12" xfId="0" applyBorder="1" applyAlignment="1">
      <alignment/>
    </xf>
    <xf numFmtId="0" fontId="2" fillId="0" borderId="36" xfId="0" applyFont="1" applyFill="1" applyBorder="1" applyAlignment="1">
      <alignment vertical="center" wrapText="1"/>
    </xf>
    <xf numFmtId="0" fontId="2" fillId="0" borderId="21" xfId="0" applyFont="1" applyFill="1" applyBorder="1" applyAlignment="1">
      <alignment vertical="center" wrapText="1"/>
    </xf>
    <xf numFmtId="0" fontId="2" fillId="0" borderId="52" xfId="0" applyFont="1" applyFill="1" applyBorder="1" applyAlignment="1">
      <alignment vertical="center" wrapText="1"/>
    </xf>
    <xf numFmtId="0" fontId="2" fillId="0" borderId="72" xfId="0" applyFont="1" applyFill="1" applyBorder="1" applyAlignment="1">
      <alignment vertical="center" wrapText="1"/>
    </xf>
    <xf numFmtId="0" fontId="2" fillId="0" borderId="73" xfId="0" applyFont="1" applyFill="1" applyBorder="1" applyAlignment="1">
      <alignment vertical="center" wrapText="1"/>
    </xf>
    <xf numFmtId="0" fontId="2" fillId="0" borderId="4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53"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O895"/>
  <sheetViews>
    <sheetView tabSelected="1" zoomScalePageLayoutView="0" workbookViewId="0" topLeftCell="A1">
      <selection activeCell="C4" sqref="C4:D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76" t="s">
        <v>197</v>
      </c>
      <c r="B1" s="177"/>
      <c r="C1" s="177"/>
      <c r="D1" s="177"/>
      <c r="E1" s="177"/>
      <c r="F1" s="177"/>
      <c r="G1" s="177"/>
      <c r="H1" s="178"/>
      <c r="I1" s="6"/>
      <c r="O1" s="7"/>
    </row>
    <row r="2" spans="1:15" ht="15" customHeight="1" thickBot="1" thickTop="1">
      <c r="A2" s="179"/>
      <c r="B2" s="179"/>
      <c r="C2" s="179"/>
      <c r="D2" s="179"/>
      <c r="E2" s="179"/>
      <c r="F2" s="179"/>
      <c r="G2" s="179"/>
      <c r="H2" s="179"/>
      <c r="I2" s="6"/>
      <c r="O2" s="7"/>
    </row>
    <row r="3" spans="1:15" ht="16.5" thickBot="1">
      <c r="A3" s="165" t="s">
        <v>46</v>
      </c>
      <c r="B3" s="166"/>
      <c r="C3" s="166"/>
      <c r="D3" s="166"/>
      <c r="E3" s="166"/>
      <c r="F3" s="166"/>
      <c r="G3" s="166"/>
      <c r="H3" s="167"/>
      <c r="I3" s="6"/>
      <c r="M3" s="8"/>
      <c r="N3" s="1"/>
      <c r="O3" s="7"/>
    </row>
    <row r="4" spans="1:15" ht="37.5" customHeight="1">
      <c r="A4" s="22" t="s">
        <v>22</v>
      </c>
      <c r="B4" s="103" t="str">
        <f>IF(ISBLANK('SCR760 Detail'!B3),"",'SCR760 Detail'!B3)</f>
        <v>SCR760</v>
      </c>
      <c r="C4" s="180" t="s">
        <v>1</v>
      </c>
      <c r="D4" s="181"/>
      <c r="E4" s="182" t="s">
        <v>2</v>
      </c>
      <c r="F4" s="182"/>
      <c r="G4" s="183" t="str">
        <f>IF(ISBLANK('SCR760 Detail'!F4),"",'SCR760 Detail'!F4)</f>
        <v>ERCOT and TSPs</v>
      </c>
      <c r="H4" s="184"/>
      <c r="I4" s="9"/>
      <c r="O4" s="7"/>
    </row>
    <row r="5" spans="1:15" ht="12.75">
      <c r="A5" s="188" t="s">
        <v>4</v>
      </c>
      <c r="B5" s="190" t="str">
        <f>IF(ISBLANK('SCR760-2, -4, -5, -9 Detail'!D3),"",'SCR760-2, -4, -5, -9 Detail'!D3)</f>
        <v>Recommended Changes Needed from Information Model Manager and Topology Processor for Planning Models</v>
      </c>
      <c r="C5" s="191"/>
      <c r="D5" s="192"/>
      <c r="E5" s="196" t="s">
        <v>0</v>
      </c>
      <c r="F5" s="197"/>
      <c r="G5" s="183" t="str">
        <f>IF(ISBLANK('SCR760-2, -4, -5, -9 Detail'!B4),"",'SCR760-2, -4, -5, -9 Detail'!B4)</f>
        <v>SSWG</v>
      </c>
      <c r="H5" s="184"/>
      <c r="I5" s="9"/>
      <c r="O5" s="7"/>
    </row>
    <row r="6" spans="1:15" ht="12.75">
      <c r="A6" s="189"/>
      <c r="B6" s="193"/>
      <c r="C6" s="194"/>
      <c r="D6" s="195"/>
      <c r="E6" s="196" t="s">
        <v>3</v>
      </c>
      <c r="F6" s="197"/>
      <c r="G6" s="174">
        <v>40611</v>
      </c>
      <c r="H6" s="175"/>
      <c r="I6" s="9"/>
      <c r="O6" s="7"/>
    </row>
    <row r="7" spans="1:15" ht="49.5" customHeight="1">
      <c r="A7" s="94" t="s">
        <v>57</v>
      </c>
      <c r="B7" s="162" t="str">
        <f>IF(ISBLANK('SCR760 Detail'!B5),"",'SCR760 Detail'!B5)</f>
        <v>Implement and support nine (9) system changes that update the NMMS Database and/or the tools used to create the Annual Planning Model to support additional features required by the Transmission Service Provider Planning teams in an effort to more efficiently and accurately build the Annual Planning Models.</v>
      </c>
      <c r="C7" s="163"/>
      <c r="D7" s="163"/>
      <c r="E7" s="163"/>
      <c r="F7" s="163"/>
      <c r="G7" s="163"/>
      <c r="H7" s="164"/>
      <c r="I7" s="9"/>
      <c r="O7" s="7"/>
    </row>
    <row r="8" spans="1:15" ht="9.75" customHeight="1" thickBot="1">
      <c r="A8" s="10"/>
      <c r="B8" s="10"/>
      <c r="C8" s="10"/>
      <c r="D8" s="10"/>
      <c r="E8" s="10"/>
      <c r="F8" s="10"/>
      <c r="G8" s="10"/>
      <c r="H8" s="10"/>
      <c r="I8" s="9"/>
      <c r="O8" s="7"/>
    </row>
    <row r="9" spans="1:9" ht="16.5" thickBot="1">
      <c r="A9" s="165" t="s">
        <v>60</v>
      </c>
      <c r="B9" s="166"/>
      <c r="C9" s="166"/>
      <c r="D9" s="166"/>
      <c r="E9" s="166"/>
      <c r="F9" s="166"/>
      <c r="G9" s="166"/>
      <c r="H9" s="167"/>
      <c r="I9" s="9"/>
    </row>
    <row r="10" spans="1:9" ht="6.75" customHeight="1">
      <c r="A10" s="24"/>
      <c r="B10" s="25"/>
      <c r="C10" s="25"/>
      <c r="D10" s="25"/>
      <c r="E10" s="25"/>
      <c r="F10" s="25"/>
      <c r="G10" s="20"/>
      <c r="H10" s="19"/>
      <c r="I10" s="9"/>
    </row>
    <row r="11" spans="1:9" s="137" customFormat="1" ht="30" customHeight="1">
      <c r="A11" s="159" t="str">
        <f>IF(ISBLANK('SCR760 Detail'!B9),"","1 - "&amp;'SCR760 Detail'!B9)</f>
        <v>1 - Leverages existing TSP databases containing previously-vetted planning data to create future cases.</v>
      </c>
      <c r="B11" s="160"/>
      <c r="C11" s="160"/>
      <c r="D11" s="160"/>
      <c r="E11" s="160"/>
      <c r="F11" s="160"/>
      <c r="G11" s="160"/>
      <c r="H11" s="161"/>
      <c r="I11" s="136"/>
    </row>
    <row r="12" spans="1:9" s="137" customFormat="1" ht="30" customHeight="1">
      <c r="A12" s="159" t="str">
        <f>IF(ISBLANK('SCR760 Detail'!B10),"","2 - "&amp;'SCR760 Detail'!B10)</f>
        <v>2 - Eliminates the need for the creation and on-going maintenance of approximately 4000 Standard Planning Model Change Requests (PMCR) as the required data will be applied directly to the Network Model through the one-time standard NOMCR process.</v>
      </c>
      <c r="B12" s="160"/>
      <c r="C12" s="160"/>
      <c r="D12" s="160"/>
      <c r="E12" s="160"/>
      <c r="F12" s="160"/>
      <c r="G12" s="160"/>
      <c r="H12" s="161"/>
      <c r="I12" s="136"/>
    </row>
    <row r="13" spans="1:9" s="137" customFormat="1" ht="30" customHeight="1">
      <c r="A13" s="159" t="str">
        <f>IF(ISBLANK('SCR760 Detail'!B11),"","3 - "&amp;'SCR760 Detail'!B11)</f>
        <v>3 - Benefits for both ERCOT and TSPs primarily result from savings in labor costs associated with the creation, submittal and review of the Standard Planning Model Change Requests.</v>
      </c>
      <c r="B13" s="160"/>
      <c r="C13" s="160"/>
      <c r="D13" s="160"/>
      <c r="E13" s="160"/>
      <c r="F13" s="160"/>
      <c r="G13" s="160"/>
      <c r="H13" s="161"/>
      <c r="I13" s="136"/>
    </row>
    <row r="14" spans="1:9" s="137" customFormat="1" ht="60" customHeight="1">
      <c r="A14" s="159" t="str">
        <f>IF(ISBLANK('SCR760 Detail'!B12),"","4 - "&amp;'SCR760 Detail'!B12)</f>
        <v>4 - The Planning Models will support the improvements being made to the load flow software being used by the ERCOT staff, ERCOT stakeholders, and the majority of the TSPs, which will improve the planning analysis being performed and keep ERCOT up to date with the analysis capability of the rest of the utility industry.  ERCOT and the majority of TSPs currently upgrade to new PSS/E releases annually in accordance with good utility practice.</v>
      </c>
      <c r="B14" s="160"/>
      <c r="C14" s="160"/>
      <c r="D14" s="160"/>
      <c r="E14" s="160"/>
      <c r="F14" s="160"/>
      <c r="G14" s="160"/>
      <c r="H14" s="161"/>
      <c r="I14" s="136"/>
    </row>
    <row r="15" spans="1:9" s="137" customFormat="1" ht="30" customHeight="1">
      <c r="A15" s="159" t="str">
        <f>IF(ISBLANK('SCR760 Detail'!B13),"","5 - "&amp;'SCR760 Detail'!B13)</f>
        <v>5 - Reduces the risk of errors due to the necessity to submit and review Standard Planning Model Changes Requests every time planning cases are built and updated, up to 10 times per year.</v>
      </c>
      <c r="B15" s="160"/>
      <c r="C15" s="160"/>
      <c r="D15" s="160"/>
      <c r="E15" s="160"/>
      <c r="F15" s="160"/>
      <c r="G15" s="160"/>
      <c r="H15" s="161"/>
      <c r="I15" s="136"/>
    </row>
    <row r="16" spans="1:9" s="137" customFormat="1" ht="30" customHeight="1">
      <c r="A16" s="159" t="str">
        <f>IF(ISBLANK('SCR760 Detail'!B14),"","6 - "&amp;'SCR760 Detail'!B14)</f>
        <v>6 - Increases the consistency of the CRR and Annual Planning Models since SCR760 items will now be modeled in the CRR model.</v>
      </c>
      <c r="B16" s="160"/>
      <c r="C16" s="160"/>
      <c r="D16" s="160"/>
      <c r="E16" s="160"/>
      <c r="F16" s="160"/>
      <c r="G16" s="160"/>
      <c r="H16" s="161"/>
      <c r="I16" s="136"/>
    </row>
    <row r="17" spans="1:15" ht="6.75" customHeight="1" thickBot="1">
      <c r="A17" s="10"/>
      <c r="B17" s="10"/>
      <c r="C17" s="10"/>
      <c r="D17" s="10"/>
      <c r="E17" s="10"/>
      <c r="F17" s="10"/>
      <c r="G17" s="10"/>
      <c r="H17" s="10"/>
      <c r="I17" s="9"/>
      <c r="O17" s="7"/>
    </row>
    <row r="18" spans="1:9" ht="16.5" thickBot="1">
      <c r="A18" s="165" t="s">
        <v>52</v>
      </c>
      <c r="B18" s="166"/>
      <c r="C18" s="166"/>
      <c r="D18" s="166"/>
      <c r="E18" s="166"/>
      <c r="F18" s="166"/>
      <c r="G18" s="166"/>
      <c r="H18" s="167"/>
      <c r="I18" s="9"/>
    </row>
    <row r="19" spans="1:9" ht="6.75" customHeight="1" hidden="1">
      <c r="A19" s="22"/>
      <c r="B19" s="23"/>
      <c r="C19" s="23"/>
      <c r="D19" s="23"/>
      <c r="E19" s="23"/>
      <c r="F19" s="23"/>
      <c r="G19" s="36"/>
      <c r="H19" s="37"/>
      <c r="I19" s="9"/>
    </row>
    <row r="20" spans="1:9" ht="24.75" customHeight="1" hidden="1">
      <c r="A20" s="171">
        <f>IF(ISBLANK('SCR760-2, -4, -5, -9 Detail'!B21),"","1 - "&amp;'SCR760-2, -4, -5, -9 Detail'!B21)</f>
      </c>
      <c r="B20" s="172"/>
      <c r="C20" s="172"/>
      <c r="D20" s="172"/>
      <c r="E20" s="172"/>
      <c r="F20" s="172"/>
      <c r="G20" s="172"/>
      <c r="H20" s="173"/>
      <c r="I20" s="9"/>
    </row>
    <row r="21" spans="1:9" ht="6.75" customHeight="1" hidden="1">
      <c r="A21" s="153"/>
      <c r="B21" s="154"/>
      <c r="C21" s="154"/>
      <c r="D21" s="154"/>
      <c r="E21" s="154"/>
      <c r="F21" s="154"/>
      <c r="G21" s="154"/>
      <c r="H21" s="155"/>
      <c r="I21" s="9"/>
    </row>
    <row r="22" spans="1:9" ht="7.5" customHeight="1" hidden="1">
      <c r="A22" s="153"/>
      <c r="B22" s="154"/>
      <c r="C22" s="154"/>
      <c r="D22" s="154"/>
      <c r="E22" s="154"/>
      <c r="F22" s="154"/>
      <c r="G22" s="154"/>
      <c r="H22" s="155"/>
      <c r="I22" s="9"/>
    </row>
    <row r="23" spans="1:9" ht="6.75" customHeight="1" hidden="1">
      <c r="A23" s="185">
        <f>IF(ISBLANK('SCR760-2, -4, -5, -9 Detail'!B24),"","4 - "&amp;'SCR760-2, -4, -5, -9 Detail'!B24)</f>
      </c>
      <c r="B23" s="186"/>
      <c r="C23" s="186"/>
      <c r="D23" s="186"/>
      <c r="E23" s="186"/>
      <c r="F23" s="186"/>
      <c r="G23" s="186"/>
      <c r="H23" s="187"/>
      <c r="I23" s="9"/>
    </row>
    <row r="24" spans="1:9" s="13" customFormat="1" ht="6.75" customHeight="1" thickBot="1">
      <c r="A24" s="88"/>
      <c r="B24" s="88"/>
      <c r="C24" s="88"/>
      <c r="D24" s="89"/>
      <c r="E24" s="89"/>
      <c r="F24" s="89"/>
      <c r="G24" s="89"/>
      <c r="H24" s="91"/>
      <c r="I24" s="12"/>
    </row>
    <row r="25" spans="1:9" ht="16.5" thickBot="1">
      <c r="A25" s="165" t="s">
        <v>179</v>
      </c>
      <c r="B25" s="166"/>
      <c r="C25" s="166"/>
      <c r="D25" s="166"/>
      <c r="E25" s="166"/>
      <c r="F25" s="166"/>
      <c r="G25" s="166"/>
      <c r="H25" s="167"/>
      <c r="I25" s="9"/>
    </row>
    <row r="26" spans="1:9" ht="6.75" customHeight="1">
      <c r="A26" s="22"/>
      <c r="B26" s="23"/>
      <c r="C26" s="23"/>
      <c r="D26" s="23"/>
      <c r="E26" s="23"/>
      <c r="F26" s="23"/>
      <c r="G26" s="36"/>
      <c r="H26" s="37"/>
      <c r="I26" s="9"/>
    </row>
    <row r="27" spans="1:9" s="137" customFormat="1" ht="24.75" customHeight="1">
      <c r="A27" s="159" t="str">
        <f>IF(ISBLANK('SCR760 Detail'!B27),"","1 - "&amp;'SCR760 Detail'!B27)</f>
        <v>1 - This functionality is fully supported via the Model on Demand (MOD).  TSPs can continue to use MOD as designed.</v>
      </c>
      <c r="B27" s="160"/>
      <c r="C27" s="160"/>
      <c r="D27" s="160"/>
      <c r="E27" s="160"/>
      <c r="F27" s="160"/>
      <c r="G27" s="160"/>
      <c r="H27" s="161"/>
      <c r="I27" s="136"/>
    </row>
    <row r="28" spans="1:9" s="137" customFormat="1" ht="24.75" customHeight="1">
      <c r="A28" s="168" t="str">
        <f>IF(ISBLANK('SCR760 Detail'!B28),"","2 - "&amp;'SCR760 Detail'!B28)</f>
        <v>2 - ERCOT will load standard Planning Model Change Requests (PMCRs) via the Model on Demand and work with TSPs to resolve discrepancies.  </v>
      </c>
      <c r="B28" s="169"/>
      <c r="C28" s="169"/>
      <c r="D28" s="169"/>
      <c r="E28" s="169"/>
      <c r="F28" s="169"/>
      <c r="G28" s="169"/>
      <c r="H28" s="170"/>
      <c r="I28" s="136"/>
    </row>
    <row r="29" spans="1:9" s="137" customFormat="1" ht="94.5" customHeight="1">
      <c r="A29" s="156" t="str">
        <f>IF(ISBLANK('SCR760 Detail'!B29),"","3 - "&amp;'SCR760 Detail'!B29)</f>
        <v>3 - ERCOT will create a MOD environment (TP-MOD) that will use a Topology-Processed seed from NMMS.  ERCOT will use PMCRs (future projects) and profiles submitted by TSPs in order to build future cases.  Concurrently, ERCOT will maintain a second MOD environment (SSWG-MOD) that ERCOT will "seed" with an existing SSWG case chosen by SSWG.  ERCOT will submit necessary ERCOT data, facilitate use of the MOD application, and apply TSP submitted PMCRs and Profiles as required for SSWG.   TSPs can include any PMCRs they deem necessary in building cases to support their planning functions but must submit PMCRs that will work in ERCOT TP-MOD environment described above. ERCOT, TSPs, and any other Market Participant will be free to use either or both sets of cases.</v>
      </c>
      <c r="B29" s="157"/>
      <c r="C29" s="157"/>
      <c r="D29" s="157"/>
      <c r="E29" s="157"/>
      <c r="F29" s="157"/>
      <c r="G29" s="157"/>
      <c r="H29" s="158"/>
      <c r="I29" s="136"/>
    </row>
    <row r="30" spans="1:15" ht="6.75" customHeight="1" thickBot="1">
      <c r="A30" s="9"/>
      <c r="B30" s="9"/>
      <c r="C30" s="27"/>
      <c r="E30" s="9"/>
      <c r="F30" s="9"/>
      <c r="G30" s="9"/>
      <c r="H30" s="27"/>
      <c r="I30" s="9"/>
      <c r="J30" s="28"/>
      <c r="K30"/>
      <c r="O30" s="7"/>
    </row>
    <row r="31" spans="1:8" ht="16.5" thickBot="1">
      <c r="A31" s="165" t="s">
        <v>169</v>
      </c>
      <c r="B31" s="166"/>
      <c r="C31" s="166"/>
      <c r="D31" s="166"/>
      <c r="E31" s="166"/>
      <c r="F31" s="166"/>
      <c r="G31" s="166"/>
      <c r="H31" s="167"/>
    </row>
    <row r="32" spans="1:8" ht="6.75" customHeight="1" thickBot="1">
      <c r="A32" s="22"/>
      <c r="B32" s="23"/>
      <c r="C32" s="23"/>
      <c r="D32" s="23"/>
      <c r="E32" s="23"/>
      <c r="F32" s="23"/>
      <c r="G32" s="36"/>
      <c r="H32" s="37"/>
    </row>
    <row r="33" spans="1:8" ht="33.75" customHeight="1" hidden="1">
      <c r="A33" s="171">
        <f>IF(ISBLANK('SCR760 Detail'!B34),"","1 - "&amp;'SCR760 Detail'!B34)</f>
      </c>
      <c r="B33" s="172"/>
      <c r="C33" s="172"/>
      <c r="D33" s="172"/>
      <c r="E33" s="172"/>
      <c r="F33" s="172"/>
      <c r="G33" s="172"/>
      <c r="H33" s="173"/>
    </row>
    <row r="34" spans="1:8" ht="17.25" customHeight="1" hidden="1">
      <c r="A34" s="153">
        <f>IF(ISBLANK('SCR760 Detail'!B35),"","2 - "&amp;'SCR760 Detail'!B35)</f>
      </c>
      <c r="B34" s="154"/>
      <c r="C34" s="154"/>
      <c r="D34" s="154"/>
      <c r="E34" s="154"/>
      <c r="F34" s="154"/>
      <c r="G34" s="154"/>
      <c r="H34" s="155"/>
    </row>
    <row r="35" spans="1:8" ht="40.5" customHeight="1" hidden="1">
      <c r="A35" s="153">
        <f>IF(ISBLANK('SCR760 Detail'!B36),"","3 - "&amp;'SCR760 Detail'!B36)</f>
      </c>
      <c r="B35" s="154"/>
      <c r="C35" s="154"/>
      <c r="D35" s="154"/>
      <c r="E35" s="154"/>
      <c r="F35" s="154"/>
      <c r="G35" s="154"/>
      <c r="H35" s="155"/>
    </row>
    <row r="36" spans="1:8" ht="13.5" customHeight="1" hidden="1">
      <c r="A36" s="153">
        <f>IF(ISBLANK('SCR760 Detail'!B37),"","4 - "&amp;'SCR760 Detail'!B37)</f>
      </c>
      <c r="B36" s="154"/>
      <c r="C36" s="154"/>
      <c r="D36" s="154"/>
      <c r="E36" s="154"/>
      <c r="F36" s="154"/>
      <c r="G36" s="154"/>
      <c r="H36" s="155"/>
    </row>
    <row r="37" spans="1:8" ht="30.75" customHeight="1" hidden="1" thickBot="1">
      <c r="A37" s="153">
        <f>IF(ISBLANK('SCR760 Detail'!B38),"","5 - "&amp;'SCR760 Detail'!B38)</f>
      </c>
      <c r="B37" s="154"/>
      <c r="C37" s="154"/>
      <c r="D37" s="154"/>
      <c r="E37" s="154"/>
      <c r="F37" s="154"/>
      <c r="G37" s="154"/>
      <c r="H37" s="155"/>
    </row>
    <row r="38" spans="1:9" ht="16.5" thickBot="1">
      <c r="A38" s="165" t="s">
        <v>189</v>
      </c>
      <c r="B38" s="166"/>
      <c r="C38" s="166"/>
      <c r="D38" s="166"/>
      <c r="E38" s="166"/>
      <c r="F38" s="166"/>
      <c r="G38" s="166"/>
      <c r="H38" s="167"/>
      <c r="I38" s="9"/>
    </row>
    <row r="39" spans="1:9" ht="6.75" customHeight="1">
      <c r="A39" s="24"/>
      <c r="B39" s="25"/>
      <c r="C39" s="25"/>
      <c r="D39" s="25"/>
      <c r="E39" s="25"/>
      <c r="F39" s="25"/>
      <c r="G39" s="20"/>
      <c r="H39" s="19"/>
      <c r="I39" s="9"/>
    </row>
    <row r="40" spans="1:9" s="137" customFormat="1" ht="122.25" customHeight="1">
      <c r="A40" s="159" t="s">
        <v>194</v>
      </c>
      <c r="B40" s="160"/>
      <c r="C40" s="160"/>
      <c r="D40" s="160"/>
      <c r="E40" s="160"/>
      <c r="F40" s="160"/>
      <c r="G40" s="160"/>
      <c r="H40" s="161"/>
      <c r="I40" s="136"/>
    </row>
    <row r="41" spans="1:9" s="137" customFormat="1" ht="108.75" customHeight="1">
      <c r="A41" s="159" t="s">
        <v>195</v>
      </c>
      <c r="B41" s="160"/>
      <c r="C41" s="160"/>
      <c r="D41" s="160"/>
      <c r="E41" s="160"/>
      <c r="F41" s="160"/>
      <c r="G41" s="160"/>
      <c r="H41" s="161"/>
      <c r="I41" s="136"/>
    </row>
    <row r="42" spans="1:15" ht="6.75" customHeight="1" thickBot="1">
      <c r="A42" s="9"/>
      <c r="B42" s="9"/>
      <c r="C42" s="27"/>
      <c r="E42" s="9"/>
      <c r="F42" s="9"/>
      <c r="G42" s="9"/>
      <c r="H42" s="27"/>
      <c r="I42" s="9"/>
      <c r="J42" s="28"/>
      <c r="K42"/>
      <c r="O42" s="7"/>
    </row>
    <row r="43" spans="1:15" ht="16.5" thickBot="1">
      <c r="A43" s="165" t="s">
        <v>70</v>
      </c>
      <c r="B43" s="166"/>
      <c r="C43" s="166"/>
      <c r="D43" s="166"/>
      <c r="E43" s="166"/>
      <c r="F43" s="166"/>
      <c r="G43" s="166"/>
      <c r="H43" s="167"/>
      <c r="I43" s="9"/>
      <c r="O43" s="7"/>
    </row>
    <row r="44" spans="1:15" ht="7.5" customHeight="1">
      <c r="A44" s="29"/>
      <c r="B44" s="14"/>
      <c r="C44" s="14"/>
      <c r="D44" s="14"/>
      <c r="E44" s="14"/>
      <c r="F44" s="14"/>
      <c r="G44" s="14"/>
      <c r="H44" s="30"/>
      <c r="I44" s="9"/>
      <c r="O44" s="7"/>
    </row>
    <row r="45" spans="1:15" ht="15.75" customHeight="1">
      <c r="A45" s="125" t="s">
        <v>69</v>
      </c>
      <c r="B45" s="1" t="s">
        <v>5</v>
      </c>
      <c r="C45" s="198">
        <f>ROUND('SCR760 Detail'!C49+'SCR760 Detail'!J49,2-LEN(INT('SCR760 Detail'!C49+'SCR760 Detail'!J49)))</f>
        <v>1700000</v>
      </c>
      <c r="D45" s="198"/>
      <c r="E45" s="4"/>
      <c r="F45" s="1"/>
      <c r="G45" s="152"/>
      <c r="H45" s="209" t="s">
        <v>71</v>
      </c>
      <c r="I45" s="9"/>
      <c r="O45" s="7"/>
    </row>
    <row r="46" spans="1:15" ht="15.75">
      <c r="A46" s="31"/>
      <c r="B46" s="1" t="s">
        <v>6</v>
      </c>
      <c r="C46" s="198">
        <f>ROUND('SCR760-2, -4, -5, -9 Detail'!C93+'SCR760-2, -4, -5, -9 Detail'!J93,2-LEN(INT('SCR760-2, -4, -5, -9 Detail'!C93+'SCR760-2, -4, -5, -9 Detail'!J93)))</f>
        <v>0</v>
      </c>
      <c r="D46" s="198"/>
      <c r="E46" s="4"/>
      <c r="F46" s="1"/>
      <c r="G46" s="1"/>
      <c r="H46" s="210"/>
      <c r="I46" s="9"/>
      <c r="O46" s="7"/>
    </row>
    <row r="47" spans="1:15" ht="15.75">
      <c r="A47" s="31"/>
      <c r="B47" s="212" t="s">
        <v>7</v>
      </c>
      <c r="C47" s="212"/>
      <c r="D47" s="213">
        <f>ROUND(C45+C46,2-LEN(INT(C45+C46)))</f>
        <v>1700000</v>
      </c>
      <c r="E47" s="213"/>
      <c r="F47" s="1"/>
      <c r="G47" s="152" t="s">
        <v>190</v>
      </c>
      <c r="H47" s="211"/>
      <c r="I47" s="9"/>
      <c r="O47" s="7"/>
    </row>
    <row r="48" spans="1:15" ht="15.75">
      <c r="A48" s="32"/>
      <c r="B48" s="1" t="s">
        <v>68</v>
      </c>
      <c r="C48" s="198">
        <f>ROUND(SUM('SCR760 Detail'!C51:C54)+SUM('SCR760 Detail'!J51:J54),2-LEN(INT(SUM('SCR760 Detail'!C51:C54)+SUM('SCR760 Detail'!J51:J54))))</f>
        <v>970000</v>
      </c>
      <c r="D48" s="198"/>
      <c r="E48" s="4"/>
      <c r="F48" s="1"/>
      <c r="G48" s="1"/>
      <c r="H48" s="17"/>
      <c r="I48" s="9"/>
      <c r="O48" s="7"/>
    </row>
    <row r="49" spans="1:15" ht="15.75">
      <c r="A49" s="32"/>
      <c r="B49" s="1" t="s">
        <v>8</v>
      </c>
      <c r="C49" s="198">
        <f>ROUND(SUM('SCR760-2, -4, -5, -9 Detail'!C95:C98)+SUM('SCR760-2, -4, -5, -9 Detail'!J95:J98),2-LEN(INT(SUM('SCR760-2, -4, -5, -9 Detail'!C95:C98)+SUM('SCR760-2, -4, -5, -9 Detail'!J95:J98))))</f>
        <v>0</v>
      </c>
      <c r="D49" s="198"/>
      <c r="E49" s="4"/>
      <c r="F49" s="1"/>
      <c r="G49" s="1"/>
      <c r="H49" s="17"/>
      <c r="I49" s="9"/>
      <c r="O49" s="7"/>
    </row>
    <row r="50" spans="1:15" ht="15.75">
      <c r="A50" s="32"/>
      <c r="B50" s="212" t="s">
        <v>9</v>
      </c>
      <c r="C50" s="212"/>
      <c r="D50" s="214">
        <f>C48+C49</f>
        <v>970000</v>
      </c>
      <c r="E50" s="214"/>
      <c r="F50" s="1"/>
      <c r="G50" s="152" t="s">
        <v>191</v>
      </c>
      <c r="H50" s="17"/>
      <c r="I50" s="9"/>
      <c r="O50" s="7"/>
    </row>
    <row r="51" spans="1:15" ht="15.75">
      <c r="A51" s="32"/>
      <c r="B51" s="1"/>
      <c r="C51" s="1"/>
      <c r="D51" s="1"/>
      <c r="E51" s="1"/>
      <c r="F51" s="201">
        <f>ROUND(D47+D50,2-LEN(INT(D47+D50)))</f>
        <v>2700000</v>
      </c>
      <c r="G51" s="201"/>
      <c r="H51" s="126" t="s">
        <v>10</v>
      </c>
      <c r="I51" s="9"/>
      <c r="O51" s="7"/>
    </row>
    <row r="52" spans="1:15" ht="6.75" customHeight="1">
      <c r="A52" s="33"/>
      <c r="B52" s="1"/>
      <c r="C52" s="1"/>
      <c r="D52" s="1"/>
      <c r="E52" s="1"/>
      <c r="F52" s="4"/>
      <c r="G52" s="4"/>
      <c r="H52" s="34"/>
      <c r="I52" s="9"/>
      <c r="O52" s="7"/>
    </row>
    <row r="53" spans="1:15" ht="15.75">
      <c r="A53" s="125" t="s">
        <v>11</v>
      </c>
      <c r="B53" s="1" t="s">
        <v>12</v>
      </c>
      <c r="C53" s="198">
        <f>'SCR760 Detail'!C69</f>
        <v>950000</v>
      </c>
      <c r="D53" s="198"/>
      <c r="E53" s="1"/>
      <c r="F53" s="4"/>
      <c r="G53" s="4"/>
      <c r="H53" s="34"/>
      <c r="I53" s="9"/>
      <c r="O53" s="7"/>
    </row>
    <row r="54" spans="1:15" ht="15.75">
      <c r="A54" s="31"/>
      <c r="B54" s="1" t="s">
        <v>13</v>
      </c>
      <c r="C54" s="198">
        <f>'SCR760 Detail'!C93</f>
        <v>2400000</v>
      </c>
      <c r="D54" s="198"/>
      <c r="E54" s="1"/>
      <c r="F54" s="4"/>
      <c r="G54" s="4"/>
      <c r="H54" s="34"/>
      <c r="I54" s="9"/>
      <c r="O54" s="7"/>
    </row>
    <row r="55" spans="1:15" ht="15.75">
      <c r="A55" s="31"/>
      <c r="B55" s="1"/>
      <c r="C55" s="1"/>
      <c r="D55" s="15"/>
      <c r="E55" s="15"/>
      <c r="F55" s="201">
        <f>ROUND(C53+C54,2-LEN(INT(C53+C54)))</f>
        <v>3400000</v>
      </c>
      <c r="G55" s="201"/>
      <c r="H55" s="126" t="s">
        <v>14</v>
      </c>
      <c r="I55" s="9"/>
      <c r="O55" s="7"/>
    </row>
    <row r="56" spans="1:15" ht="6.75" customHeight="1">
      <c r="A56" s="31"/>
      <c r="B56" s="1"/>
      <c r="C56" s="1"/>
      <c r="D56" s="1"/>
      <c r="E56" s="1"/>
      <c r="F56" s="4"/>
      <c r="G56" s="4"/>
      <c r="H56" s="17"/>
      <c r="I56" s="9"/>
      <c r="O56" s="7"/>
    </row>
    <row r="57" spans="1:15" ht="16.5" thickBot="1">
      <c r="A57" s="31"/>
      <c r="B57" s="1"/>
      <c r="C57" s="202" t="s">
        <v>43</v>
      </c>
      <c r="D57" s="202"/>
      <c r="E57" s="202"/>
      <c r="F57" s="203">
        <f>ROUND(F55-F51,3-LEN(INT(F55-F51)))</f>
        <v>700000</v>
      </c>
      <c r="G57" s="203"/>
      <c r="H57" s="17"/>
      <c r="I57" s="9"/>
      <c r="O57" s="7"/>
    </row>
    <row r="58" spans="1:15" ht="7.5" customHeight="1" thickTop="1">
      <c r="A58" s="35"/>
      <c r="B58" s="20"/>
      <c r="C58" s="20"/>
      <c r="D58" s="20"/>
      <c r="E58" s="20"/>
      <c r="F58" s="20"/>
      <c r="G58" s="20"/>
      <c r="H58" s="19"/>
      <c r="I58" s="9"/>
      <c r="O58" s="7"/>
    </row>
    <row r="59" spans="1:15" ht="19.5" customHeight="1">
      <c r="A59" s="18"/>
      <c r="B59" s="9"/>
      <c r="C59" s="27"/>
      <c r="G59" s="9"/>
      <c r="H59" s="27"/>
      <c r="I59" s="9"/>
      <c r="O59" s="7"/>
    </row>
    <row r="60" spans="1:9" ht="13.5" customHeight="1">
      <c r="A60" s="1"/>
      <c r="B60" s="1"/>
      <c r="C60" s="1"/>
      <c r="D60" s="1"/>
      <c r="E60" s="1"/>
      <c r="F60" s="1"/>
      <c r="G60" s="1"/>
      <c r="H60" s="1"/>
      <c r="I60" s="9"/>
    </row>
    <row r="61" spans="1:9" ht="15" customHeight="1">
      <c r="A61" s="1"/>
      <c r="B61" s="1"/>
      <c r="C61" s="1"/>
      <c r="D61" s="1"/>
      <c r="E61" s="1"/>
      <c r="F61" s="1"/>
      <c r="G61" s="1"/>
      <c r="H61" s="1"/>
      <c r="I61" s="9"/>
    </row>
    <row r="62" spans="1:9" ht="16.5" hidden="1" thickBot="1">
      <c r="A62" s="204" t="s">
        <v>23</v>
      </c>
      <c r="B62" s="205"/>
      <c r="C62" s="205"/>
      <c r="D62" s="205"/>
      <c r="E62" s="205"/>
      <c r="F62" s="205"/>
      <c r="G62" s="205"/>
      <c r="H62" s="206"/>
      <c r="I62" s="9"/>
    </row>
    <row r="63" spans="1:9" ht="12.75" hidden="1">
      <c r="A63" s="38"/>
      <c r="B63" s="39"/>
      <c r="C63" s="39"/>
      <c r="D63" s="39"/>
      <c r="E63" s="39"/>
      <c r="F63" s="39"/>
      <c r="G63" s="39"/>
      <c r="H63" s="30"/>
      <c r="I63" s="9"/>
    </row>
    <row r="64" spans="1:9" ht="12.75" hidden="1">
      <c r="A64" s="21"/>
      <c r="B64" s="5"/>
      <c r="C64" s="5"/>
      <c r="D64" s="5"/>
      <c r="E64" s="5"/>
      <c r="F64" s="5"/>
      <c r="G64" s="5"/>
      <c r="H64" s="17"/>
      <c r="I64" s="9"/>
    </row>
    <row r="65" spans="1:9" ht="12.75" hidden="1">
      <c r="A65" s="40" t="s">
        <v>15</v>
      </c>
      <c r="B65" s="41" t="s">
        <v>16</v>
      </c>
      <c r="C65" s="41"/>
      <c r="D65" s="42"/>
      <c r="E65" s="85">
        <f>QSECount</f>
        <v>0</v>
      </c>
      <c r="F65" s="79"/>
      <c r="G65" s="26"/>
      <c r="H65" s="80"/>
      <c r="I65" s="9"/>
    </row>
    <row r="66" spans="1:9" ht="12.75" hidden="1">
      <c r="A66" s="40"/>
      <c r="B66" s="41" t="s">
        <v>17</v>
      </c>
      <c r="C66" s="41"/>
      <c r="D66" s="42"/>
      <c r="E66" s="85" t="e">
        <f>CRCount</f>
        <v>#REF!</v>
      </c>
      <c r="F66" s="79"/>
      <c r="G66" s="26"/>
      <c r="H66" s="80"/>
      <c r="I66" s="9"/>
    </row>
    <row r="67" spans="1:9" ht="12.75" hidden="1">
      <c r="A67" s="40"/>
      <c r="B67" s="41" t="s">
        <v>18</v>
      </c>
      <c r="C67" s="41"/>
      <c r="D67" s="42"/>
      <c r="E67" s="85" t="e">
        <f>TDSPCount</f>
        <v>#REF!</v>
      </c>
      <c r="F67" s="79"/>
      <c r="G67" s="26"/>
      <c r="H67" s="80"/>
      <c r="I67" s="9"/>
    </row>
    <row r="68" spans="1:9" ht="12.75" hidden="1">
      <c r="A68" s="40"/>
      <c r="B68" s="41" t="s">
        <v>19</v>
      </c>
      <c r="C68" s="41"/>
      <c r="D68" s="42"/>
      <c r="E68" s="85" t="e">
        <f>RESCount</f>
        <v>#REF!</v>
      </c>
      <c r="F68" s="79"/>
      <c r="G68" s="26"/>
      <c r="H68" s="80"/>
      <c r="I68" s="9"/>
    </row>
    <row r="69" spans="1:9" ht="12.75" hidden="1">
      <c r="A69" s="40"/>
      <c r="B69" s="5"/>
      <c r="C69" s="5"/>
      <c r="D69" s="26"/>
      <c r="E69" s="86"/>
      <c r="F69" s="26"/>
      <c r="G69" s="26"/>
      <c r="H69" s="17"/>
      <c r="I69" s="9"/>
    </row>
    <row r="70" spans="1:9" ht="12.75" hidden="1">
      <c r="A70" s="207" t="s">
        <v>20</v>
      </c>
      <c r="B70" s="208"/>
      <c r="C70" s="15"/>
      <c r="D70" s="15"/>
      <c r="E70" s="87">
        <v>0.06</v>
      </c>
      <c r="F70" s="43"/>
      <c r="G70" s="43"/>
      <c r="H70" s="17"/>
      <c r="I70" s="9"/>
    </row>
    <row r="71" spans="1:9" ht="12.75" hidden="1">
      <c r="A71" s="199" t="s">
        <v>21</v>
      </c>
      <c r="B71" s="200"/>
      <c r="C71" s="200"/>
      <c r="D71" s="15"/>
      <c r="E71" s="15"/>
      <c r="F71" s="43"/>
      <c r="G71" s="43"/>
      <c r="H71" s="17"/>
      <c r="I71" s="9"/>
    </row>
    <row r="72" spans="1:9" ht="12.75" hidden="1">
      <c r="A72" s="199" t="s">
        <v>24</v>
      </c>
      <c r="B72" s="200"/>
      <c r="C72" s="200"/>
      <c r="D72" s="1"/>
      <c r="E72" s="1"/>
      <c r="F72" s="1"/>
      <c r="G72" s="1"/>
      <c r="H72" s="17"/>
      <c r="I72" s="9"/>
    </row>
    <row r="73" spans="1:9" ht="12.75" hidden="1">
      <c r="A73" s="35"/>
      <c r="B73" s="20"/>
      <c r="C73" s="20"/>
      <c r="D73" s="20"/>
      <c r="E73" s="20"/>
      <c r="F73" s="20"/>
      <c r="G73" s="20"/>
      <c r="H73" s="19"/>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row r="892" spans="1:9" ht="12.75">
      <c r="A892" s="1"/>
      <c r="B892" s="1"/>
      <c r="C892" s="1"/>
      <c r="D892" s="1"/>
      <c r="E892" s="1"/>
      <c r="F892" s="1"/>
      <c r="G892" s="1"/>
      <c r="H892" s="1"/>
      <c r="I892" s="9"/>
    </row>
    <row r="893" spans="1:9" ht="12.75">
      <c r="A893" s="1"/>
      <c r="B893" s="1"/>
      <c r="C893" s="1"/>
      <c r="D893" s="1"/>
      <c r="E893" s="1"/>
      <c r="F893" s="1"/>
      <c r="G893" s="1"/>
      <c r="H893" s="1"/>
      <c r="I893" s="9"/>
    </row>
    <row r="894" spans="1:9" ht="12.75">
      <c r="A894" s="1"/>
      <c r="B894" s="1"/>
      <c r="C894" s="1"/>
      <c r="D894" s="1"/>
      <c r="E894" s="1"/>
      <c r="F894" s="1"/>
      <c r="G894" s="1"/>
      <c r="H894" s="1"/>
      <c r="I894" s="9"/>
    </row>
    <row r="895" spans="1:9" ht="12.75">
      <c r="A895" s="1"/>
      <c r="B895" s="1"/>
      <c r="C895" s="1"/>
      <c r="D895" s="1"/>
      <c r="E895" s="1"/>
      <c r="F895" s="1"/>
      <c r="G895" s="1"/>
      <c r="H895" s="1"/>
      <c r="I895" s="9"/>
    </row>
  </sheetData>
  <sheetProtection/>
  <mergeCells count="58">
    <mergeCell ref="H45:H47"/>
    <mergeCell ref="C45:D45"/>
    <mergeCell ref="C46:D46"/>
    <mergeCell ref="B47:C47"/>
    <mergeCell ref="D47:E47"/>
    <mergeCell ref="F51:G51"/>
    <mergeCell ref="C49:D49"/>
    <mergeCell ref="B50:C50"/>
    <mergeCell ref="D50:E50"/>
    <mergeCell ref="C48:D48"/>
    <mergeCell ref="A41:H41"/>
    <mergeCell ref="A27:H27"/>
    <mergeCell ref="A71:C71"/>
    <mergeCell ref="A72:C72"/>
    <mergeCell ref="C54:D54"/>
    <mergeCell ref="F55:G55"/>
    <mergeCell ref="C57:E57"/>
    <mergeCell ref="F57:G57"/>
    <mergeCell ref="A62:H62"/>
    <mergeCell ref="A70:B70"/>
    <mergeCell ref="G5:H5"/>
    <mergeCell ref="E6:F6"/>
    <mergeCell ref="C53:D53"/>
    <mergeCell ref="A34:H34"/>
    <mergeCell ref="A35:H35"/>
    <mergeCell ref="A36:H36"/>
    <mergeCell ref="A37:H37"/>
    <mergeCell ref="A43:H43"/>
    <mergeCell ref="A38:H38"/>
    <mergeCell ref="A40:H40"/>
    <mergeCell ref="G6:H6"/>
    <mergeCell ref="A1:H1"/>
    <mergeCell ref="A2:H2"/>
    <mergeCell ref="A3:H3"/>
    <mergeCell ref="C4:D4"/>
    <mergeCell ref="E4:F4"/>
    <mergeCell ref="G4:H4"/>
    <mergeCell ref="A5:A6"/>
    <mergeCell ref="B5:D6"/>
    <mergeCell ref="E5:F5"/>
    <mergeCell ref="A31:H31"/>
    <mergeCell ref="A33:H33"/>
    <mergeCell ref="A21:H21"/>
    <mergeCell ref="A11:H11"/>
    <mergeCell ref="A12:H12"/>
    <mergeCell ref="A13:H13"/>
    <mergeCell ref="A16:H16"/>
    <mergeCell ref="A15:H15"/>
    <mergeCell ref="A18:H18"/>
    <mergeCell ref="A20:H20"/>
    <mergeCell ref="A22:H22"/>
    <mergeCell ref="A29:H29"/>
    <mergeCell ref="A14:H14"/>
    <mergeCell ref="B7:H7"/>
    <mergeCell ref="A9:H9"/>
    <mergeCell ref="A28:H28"/>
    <mergeCell ref="A23:H23"/>
    <mergeCell ref="A25:H25"/>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10.xml><?xml version="1.0" encoding="utf-8"?>
<worksheet xmlns="http://schemas.openxmlformats.org/spreadsheetml/2006/main" xmlns:r="http://schemas.openxmlformats.org/officeDocument/2006/relationships">
  <sheetPr>
    <tabColor indexed="41"/>
  </sheetPr>
  <dimension ref="A1:J174"/>
  <sheetViews>
    <sheetView zoomScalePageLayoutView="0" workbookViewId="0" topLeftCell="A1">
      <selection activeCell="C107" sqref="C107:F107"/>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4.57421875" style="0" customWidth="1"/>
    <col min="9" max="9" width="7.140625" style="0" hidden="1" customWidth="1"/>
    <col min="10" max="10" width="8.57421875" style="0" hidden="1" customWidth="1"/>
  </cols>
  <sheetData>
    <row r="1" spans="1:8" ht="20.25">
      <c r="A1" s="225" t="s">
        <v>61</v>
      </c>
      <c r="B1" s="226"/>
      <c r="C1" s="226"/>
      <c r="D1" s="226"/>
      <c r="E1" s="226"/>
      <c r="F1" s="226"/>
      <c r="G1" s="227"/>
      <c r="H1" s="95"/>
    </row>
    <row r="2" ht="6.75" customHeight="1"/>
    <row r="3" spans="1:7" ht="33" customHeight="1">
      <c r="A3" s="98" t="s">
        <v>58</v>
      </c>
      <c r="B3" s="130" t="s">
        <v>130</v>
      </c>
      <c r="C3" s="131" t="s">
        <v>125</v>
      </c>
      <c r="D3" s="228" t="s">
        <v>124</v>
      </c>
      <c r="E3" s="228"/>
      <c r="F3" s="228"/>
      <c r="G3" s="229"/>
    </row>
    <row r="4" spans="1:7" ht="16.5">
      <c r="A4" s="100" t="s">
        <v>47</v>
      </c>
      <c r="B4" s="99" t="s">
        <v>118</v>
      </c>
      <c r="C4" s="101" t="s">
        <v>3</v>
      </c>
      <c r="D4" s="102">
        <f>IF(ISBLANK('SCR760 Detail'!D4),"",'SCR760 Detail'!D4)</f>
        <v>40611</v>
      </c>
      <c r="E4" s="101" t="s">
        <v>38</v>
      </c>
      <c r="F4" s="230" t="s">
        <v>157</v>
      </c>
      <c r="G4" s="230"/>
    </row>
    <row r="5" spans="1:7" ht="57" customHeight="1">
      <c r="A5" s="97" t="s">
        <v>59</v>
      </c>
      <c r="B5" s="231" t="s">
        <v>131</v>
      </c>
      <c r="C5" s="232"/>
      <c r="D5" s="232"/>
      <c r="E5" s="232"/>
      <c r="F5" s="232"/>
      <c r="G5" s="233"/>
    </row>
    <row r="6" ht="13.5" thickBot="1"/>
    <row r="7" spans="1:7" ht="16.5" thickBot="1">
      <c r="A7" s="204" t="s">
        <v>60</v>
      </c>
      <c r="B7" s="205"/>
      <c r="C7" s="205"/>
      <c r="D7" s="205"/>
      <c r="E7" s="205"/>
      <c r="F7" s="205"/>
      <c r="G7" s="206"/>
    </row>
    <row r="8" spans="1:7" ht="13.5" hidden="1" thickBot="1">
      <c r="A8" s="216" t="s">
        <v>108</v>
      </c>
      <c r="B8" s="217"/>
      <c r="C8" s="217"/>
      <c r="D8" s="217"/>
      <c r="E8" s="217"/>
      <c r="F8" s="217"/>
      <c r="G8" s="218"/>
    </row>
    <row r="9" spans="1:7" ht="19.5" customHeight="1" hidden="1">
      <c r="A9" s="92">
        <v>1</v>
      </c>
      <c r="B9" s="219"/>
      <c r="C9" s="220"/>
      <c r="D9" s="220"/>
      <c r="E9" s="220"/>
      <c r="F9" s="220"/>
      <c r="G9" s="221"/>
    </row>
    <row r="10" spans="1:7" ht="24.75" customHeight="1" hidden="1">
      <c r="A10" s="93">
        <v>2</v>
      </c>
      <c r="B10" s="222"/>
      <c r="C10" s="223"/>
      <c r="D10" s="223"/>
      <c r="E10" s="223"/>
      <c r="F10" s="223"/>
      <c r="G10" s="224"/>
    </row>
    <row r="11" spans="1:7" ht="25.5" customHeight="1" hidden="1">
      <c r="A11" s="78">
        <v>3</v>
      </c>
      <c r="B11" s="222"/>
      <c r="C11" s="223"/>
      <c r="D11" s="223"/>
      <c r="E11" s="223"/>
      <c r="F11" s="223"/>
      <c r="G11" s="224"/>
    </row>
    <row r="12" spans="1:7" ht="6" customHeight="1" hidden="1">
      <c r="A12" s="78"/>
      <c r="B12" s="222"/>
      <c r="C12" s="223"/>
      <c r="D12" s="223"/>
      <c r="E12" s="223"/>
      <c r="F12" s="223"/>
      <c r="G12" s="224"/>
    </row>
    <row r="13" spans="1:7" ht="24" customHeight="1" hidden="1">
      <c r="A13" s="78">
        <v>5</v>
      </c>
      <c r="B13" s="222" t="s">
        <v>117</v>
      </c>
      <c r="C13" s="223"/>
      <c r="D13" s="223"/>
      <c r="E13" s="223"/>
      <c r="F13" s="223"/>
      <c r="G13" s="224"/>
    </row>
    <row r="14" spans="1:7" ht="19.5" customHeight="1" hidden="1">
      <c r="A14" s="78">
        <v>6</v>
      </c>
      <c r="B14" s="222" t="s">
        <v>117</v>
      </c>
      <c r="C14" s="223"/>
      <c r="D14" s="223"/>
      <c r="E14" s="223"/>
      <c r="F14" s="223"/>
      <c r="G14" s="224"/>
    </row>
    <row r="15" spans="1:7" ht="19.5" customHeight="1" hidden="1">
      <c r="A15" s="78">
        <v>7</v>
      </c>
      <c r="B15" s="222"/>
      <c r="C15" s="223"/>
      <c r="D15" s="223"/>
      <c r="E15" s="223"/>
      <c r="F15" s="223"/>
      <c r="G15" s="224"/>
    </row>
    <row r="16" spans="1:7" ht="19.5" customHeight="1" hidden="1">
      <c r="A16" s="78">
        <v>8</v>
      </c>
      <c r="B16" s="243"/>
      <c r="C16" s="244"/>
      <c r="D16" s="244"/>
      <c r="E16" s="244"/>
      <c r="F16" s="244"/>
      <c r="G16" s="245"/>
    </row>
    <row r="17" spans="1:7" ht="6" customHeight="1" hidden="1">
      <c r="A17" s="24"/>
      <c r="B17" s="25"/>
      <c r="C17" s="25"/>
      <c r="D17" s="25"/>
      <c r="E17" s="25"/>
      <c r="F17" s="25"/>
      <c r="G17" s="75"/>
    </row>
    <row r="18" spans="1:7" ht="13.5" hidden="1" thickBot="1">
      <c r="A18" s="104"/>
      <c r="B18" s="104"/>
      <c r="C18" s="104"/>
      <c r="D18" s="105"/>
      <c r="E18" s="105"/>
      <c r="F18" s="106"/>
      <c r="G18" s="104"/>
    </row>
    <row r="19" spans="1:7" ht="16.5" thickBot="1">
      <c r="A19" s="204" t="s">
        <v>52</v>
      </c>
      <c r="B19" s="205"/>
      <c r="C19" s="205"/>
      <c r="D19" s="205"/>
      <c r="E19" s="205"/>
      <c r="F19" s="205"/>
      <c r="G19" s="206"/>
    </row>
    <row r="20" spans="1:7" ht="13.5" hidden="1" thickBot="1">
      <c r="A20" s="216" t="s">
        <v>109</v>
      </c>
      <c r="B20" s="246"/>
      <c r="C20" s="246"/>
      <c r="D20" s="246"/>
      <c r="E20" s="246"/>
      <c r="F20" s="246"/>
      <c r="G20" s="247"/>
    </row>
    <row r="21" spans="1:8" ht="27" customHeight="1" hidden="1">
      <c r="A21" s="92" t="s">
        <v>112</v>
      </c>
      <c r="B21" s="222"/>
      <c r="C21" s="223"/>
      <c r="D21" s="223"/>
      <c r="E21" s="223"/>
      <c r="F21" s="223"/>
      <c r="G21" s="224"/>
      <c r="H21" s="11"/>
    </row>
    <row r="22" spans="1:7" ht="12" customHeight="1" hidden="1">
      <c r="A22" s="93" t="s">
        <v>113</v>
      </c>
      <c r="B22" s="222"/>
      <c r="C22" s="223"/>
      <c r="D22" s="223"/>
      <c r="E22" s="223"/>
      <c r="F22" s="223"/>
      <c r="G22" s="224"/>
    </row>
    <row r="23" spans="1:7" ht="19.5" customHeight="1" hidden="1">
      <c r="A23" s="78" t="s">
        <v>114</v>
      </c>
      <c r="B23" s="222" t="s">
        <v>117</v>
      </c>
      <c r="C23" s="223"/>
      <c r="D23" s="223"/>
      <c r="E23" s="223"/>
      <c r="F23" s="223"/>
      <c r="G23" s="224"/>
    </row>
    <row r="24" spans="1:7" ht="19.5" customHeight="1" hidden="1">
      <c r="A24" s="78" t="s">
        <v>115</v>
      </c>
      <c r="B24" s="243"/>
      <c r="C24" s="244"/>
      <c r="D24" s="244"/>
      <c r="E24" s="244"/>
      <c r="F24" s="244"/>
      <c r="G24" s="245"/>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204" t="s">
        <v>179</v>
      </c>
      <c r="B27" s="205"/>
      <c r="C27" s="205"/>
      <c r="D27" s="205"/>
      <c r="E27" s="205"/>
      <c r="F27" s="205"/>
      <c r="G27" s="206"/>
      <c r="H27" s="11"/>
    </row>
    <row r="28" spans="1:8" ht="12.75">
      <c r="A28" s="216" t="s">
        <v>110</v>
      </c>
      <c r="B28" s="246"/>
      <c r="C28" s="246"/>
      <c r="D28" s="246"/>
      <c r="E28" s="246"/>
      <c r="F28" s="246"/>
      <c r="G28" s="247"/>
      <c r="H28" s="11"/>
    </row>
    <row r="29" spans="1:8" ht="26.25" customHeight="1">
      <c r="A29" s="76">
        <v>1</v>
      </c>
      <c r="B29" s="219" t="s">
        <v>119</v>
      </c>
      <c r="C29" s="220"/>
      <c r="D29" s="220"/>
      <c r="E29" s="220"/>
      <c r="F29" s="220"/>
      <c r="G29" s="221"/>
      <c r="H29" s="11"/>
    </row>
    <row r="30" spans="1:7" ht="33.75" customHeight="1">
      <c r="A30" s="77">
        <v>2</v>
      </c>
      <c r="B30" s="243" t="s">
        <v>120</v>
      </c>
      <c r="C30" s="244"/>
      <c r="D30" s="244"/>
      <c r="E30" s="244"/>
      <c r="F30" s="244"/>
      <c r="G30" s="245"/>
    </row>
    <row r="31" spans="1:7" ht="99.75" customHeight="1">
      <c r="A31" s="77">
        <v>3</v>
      </c>
      <c r="B31" s="243" t="s">
        <v>180</v>
      </c>
      <c r="C31" s="244"/>
      <c r="D31" s="244"/>
      <c r="E31" s="244"/>
      <c r="F31" s="244"/>
      <c r="G31" s="245"/>
    </row>
    <row r="32" spans="1:7" ht="6" customHeight="1">
      <c r="A32" s="56"/>
      <c r="B32" s="57"/>
      <c r="C32" s="57"/>
      <c r="D32" s="58"/>
      <c r="E32" s="58"/>
      <c r="F32" s="20"/>
      <c r="G32" s="75"/>
    </row>
    <row r="33" spans="1:7" ht="13.5" thickBot="1">
      <c r="A33" s="5"/>
      <c r="B33" s="5"/>
      <c r="C33" s="5"/>
      <c r="D33" s="54"/>
      <c r="E33" s="54"/>
      <c r="F33" s="1"/>
      <c r="G33" s="5"/>
    </row>
    <row r="34" spans="1:7" ht="16.5" thickBot="1">
      <c r="A34" s="204" t="s">
        <v>167</v>
      </c>
      <c r="B34" s="205"/>
      <c r="C34" s="205"/>
      <c r="D34" s="205"/>
      <c r="E34" s="205"/>
      <c r="F34" s="205"/>
      <c r="G34" s="206"/>
    </row>
    <row r="35" spans="1:7" ht="12.75">
      <c r="A35" s="216" t="s">
        <v>111</v>
      </c>
      <c r="B35" s="246"/>
      <c r="C35" s="246"/>
      <c r="D35" s="246"/>
      <c r="E35" s="246"/>
      <c r="F35" s="246"/>
      <c r="G35" s="247"/>
    </row>
    <row r="36" spans="1:7" s="62" customFormat="1" ht="34.5" customHeight="1">
      <c r="A36" s="107">
        <v>1</v>
      </c>
      <c r="B36" s="222" t="s">
        <v>144</v>
      </c>
      <c r="C36" s="223"/>
      <c r="D36" s="223"/>
      <c r="E36" s="223"/>
      <c r="F36" s="223"/>
      <c r="G36" s="224"/>
    </row>
    <row r="37" spans="1:7" s="62" customFormat="1" ht="34.5" customHeight="1">
      <c r="A37" s="77">
        <v>2</v>
      </c>
      <c r="B37" s="222" t="s">
        <v>121</v>
      </c>
      <c r="C37" s="223"/>
      <c r="D37" s="223"/>
      <c r="E37" s="223"/>
      <c r="F37" s="223"/>
      <c r="G37" s="224"/>
    </row>
    <row r="38" spans="1:7" s="62" customFormat="1" ht="34.5" customHeight="1">
      <c r="A38" s="77">
        <v>3</v>
      </c>
      <c r="B38" s="251" t="s">
        <v>137</v>
      </c>
      <c r="C38" s="252"/>
      <c r="D38" s="252"/>
      <c r="E38" s="252"/>
      <c r="F38" s="252"/>
      <c r="G38" s="253"/>
    </row>
    <row r="39" spans="1:7" s="62" customFormat="1" ht="34.5" customHeight="1">
      <c r="A39" s="78">
        <v>4</v>
      </c>
      <c r="B39" s="243" t="s">
        <v>123</v>
      </c>
      <c r="C39" s="244"/>
      <c r="D39" s="244"/>
      <c r="E39" s="244"/>
      <c r="F39" s="244"/>
      <c r="G39" s="245"/>
    </row>
    <row r="40" spans="1:7" s="62" customFormat="1" ht="111.75" customHeight="1">
      <c r="A40" s="78">
        <v>5</v>
      </c>
      <c r="B40" s="243" t="s">
        <v>145</v>
      </c>
      <c r="C40" s="244"/>
      <c r="D40" s="244"/>
      <c r="E40" s="244"/>
      <c r="F40" s="244"/>
      <c r="G40" s="245"/>
    </row>
    <row r="41" spans="1:7" s="62" customFormat="1" ht="30" customHeight="1">
      <c r="A41" s="78">
        <v>6</v>
      </c>
      <c r="B41" s="243" t="s">
        <v>181</v>
      </c>
      <c r="C41" s="244"/>
      <c r="D41" s="244"/>
      <c r="E41" s="244"/>
      <c r="F41" s="244"/>
      <c r="G41" s="245"/>
    </row>
    <row r="42" spans="1:7" s="62" customFormat="1" ht="34.5" customHeight="1">
      <c r="A42" s="78">
        <v>7</v>
      </c>
      <c r="B42" s="243" t="s">
        <v>170</v>
      </c>
      <c r="C42" s="244"/>
      <c r="D42" s="244"/>
      <c r="E42" s="244"/>
      <c r="F42" s="244"/>
      <c r="G42" s="245"/>
    </row>
    <row r="43" spans="1:7" s="62" customFormat="1" ht="34.5" customHeight="1">
      <c r="A43" s="78">
        <v>8</v>
      </c>
      <c r="B43" s="243" t="s">
        <v>156</v>
      </c>
      <c r="C43" s="244"/>
      <c r="D43" s="244"/>
      <c r="E43" s="244"/>
      <c r="F43" s="244"/>
      <c r="G43" s="245"/>
    </row>
    <row r="44" spans="1:7" ht="6" customHeight="1">
      <c r="A44" s="56"/>
      <c r="B44" s="57"/>
      <c r="C44" s="57"/>
      <c r="D44" s="58"/>
      <c r="E44" s="58"/>
      <c r="F44" s="20"/>
      <c r="G44" s="75"/>
    </row>
    <row r="45" spans="1:7" ht="13.5" thickBot="1">
      <c r="A45" s="5"/>
      <c r="B45" s="5"/>
      <c r="C45" s="5"/>
      <c r="D45" s="54"/>
      <c r="E45" s="54"/>
      <c r="F45" s="1"/>
      <c r="G45" s="5"/>
    </row>
    <row r="46" spans="1:7" ht="16.5" thickBot="1">
      <c r="A46" s="204" t="s">
        <v>142</v>
      </c>
      <c r="B46" s="205"/>
      <c r="C46" s="205"/>
      <c r="D46" s="205"/>
      <c r="E46" s="205"/>
      <c r="F46" s="205"/>
      <c r="G46" s="206"/>
    </row>
    <row r="47" spans="1:7" ht="12.75">
      <c r="A47" s="216" t="s">
        <v>111</v>
      </c>
      <c r="B47" s="246"/>
      <c r="C47" s="246"/>
      <c r="D47" s="246"/>
      <c r="E47" s="246"/>
      <c r="F47" s="246"/>
      <c r="G47" s="247"/>
    </row>
    <row r="48" spans="1:7" s="62" customFormat="1" ht="34.5" customHeight="1">
      <c r="A48" s="107">
        <v>1</v>
      </c>
      <c r="B48" s="222" t="s">
        <v>160</v>
      </c>
      <c r="C48" s="223"/>
      <c r="D48" s="223"/>
      <c r="E48" s="223"/>
      <c r="F48" s="223"/>
      <c r="G48" s="224"/>
    </row>
    <row r="49" spans="1:7" s="62" customFormat="1" ht="34.5" customHeight="1">
      <c r="A49" s="77">
        <v>2</v>
      </c>
      <c r="B49" s="222" t="s">
        <v>161</v>
      </c>
      <c r="C49" s="223"/>
      <c r="D49" s="223"/>
      <c r="E49" s="223"/>
      <c r="F49" s="223"/>
      <c r="G49" s="224"/>
    </row>
    <row r="50" spans="1:7" s="62" customFormat="1" ht="34.5" customHeight="1">
      <c r="A50" s="78">
        <v>3</v>
      </c>
      <c r="B50" s="251" t="s">
        <v>165</v>
      </c>
      <c r="C50" s="252"/>
      <c r="D50" s="252"/>
      <c r="E50" s="252"/>
      <c r="F50" s="252"/>
      <c r="G50" s="253"/>
    </row>
    <row r="51" spans="1:7" s="62" customFormat="1" ht="34.5" customHeight="1">
      <c r="A51" s="78">
        <v>4</v>
      </c>
      <c r="B51" s="222" t="s">
        <v>162</v>
      </c>
      <c r="C51" s="223"/>
      <c r="D51" s="223"/>
      <c r="E51" s="223"/>
      <c r="F51" s="223"/>
      <c r="G51" s="224"/>
    </row>
    <row r="52" spans="1:7" s="62" customFormat="1" ht="34.5" customHeight="1">
      <c r="A52" s="78">
        <v>5</v>
      </c>
      <c r="B52" s="243" t="s">
        <v>146</v>
      </c>
      <c r="C52" s="244"/>
      <c r="D52" s="244"/>
      <c r="E52" s="244"/>
      <c r="F52" s="244"/>
      <c r="G52" s="245"/>
    </row>
    <row r="53" spans="1:7" s="62" customFormat="1" ht="34.5" customHeight="1">
      <c r="A53" s="78">
        <v>6</v>
      </c>
      <c r="B53" s="222" t="s">
        <v>173</v>
      </c>
      <c r="C53" s="223"/>
      <c r="D53" s="223"/>
      <c r="E53" s="223"/>
      <c r="F53" s="223"/>
      <c r="G53" s="224"/>
    </row>
    <row r="54" spans="1:7" ht="13.5" thickBot="1">
      <c r="A54" s="5"/>
      <c r="B54" s="5"/>
      <c r="C54" s="5"/>
      <c r="D54" s="54"/>
      <c r="E54" s="54"/>
      <c r="F54" s="1"/>
      <c r="G54" s="5"/>
    </row>
    <row r="55" spans="1:7" ht="16.5" thickBot="1">
      <c r="A55" s="204" t="s">
        <v>143</v>
      </c>
      <c r="B55" s="205"/>
      <c r="C55" s="205"/>
      <c r="D55" s="205"/>
      <c r="E55" s="205"/>
      <c r="F55" s="205"/>
      <c r="G55" s="206"/>
    </row>
    <row r="56" spans="1:7" ht="12.75">
      <c r="A56" s="216" t="s">
        <v>111</v>
      </c>
      <c r="B56" s="246"/>
      <c r="C56" s="246"/>
      <c r="D56" s="246"/>
      <c r="E56" s="246"/>
      <c r="F56" s="246"/>
      <c r="G56" s="247"/>
    </row>
    <row r="57" spans="1:7" s="62" customFormat="1" ht="34.5" customHeight="1">
      <c r="A57" s="107">
        <v>1</v>
      </c>
      <c r="B57" s="222" t="s">
        <v>147</v>
      </c>
      <c r="C57" s="223"/>
      <c r="D57" s="223"/>
      <c r="E57" s="223"/>
      <c r="F57" s="223"/>
      <c r="G57" s="224"/>
    </row>
    <row r="58" spans="1:7" s="62" customFormat="1" ht="34.5" customHeight="1">
      <c r="A58" s="77">
        <v>2</v>
      </c>
      <c r="B58" s="222" t="s">
        <v>163</v>
      </c>
      <c r="C58" s="223"/>
      <c r="D58" s="223"/>
      <c r="E58" s="223"/>
      <c r="F58" s="223"/>
      <c r="G58" s="224"/>
    </row>
    <row r="59" spans="1:7" s="62" customFormat="1" ht="34.5" customHeight="1">
      <c r="A59" s="78">
        <v>3</v>
      </c>
      <c r="B59" s="251" t="s">
        <v>164</v>
      </c>
      <c r="C59" s="252"/>
      <c r="D59" s="252"/>
      <c r="E59" s="252"/>
      <c r="F59" s="252"/>
      <c r="G59" s="253"/>
    </row>
    <row r="60" spans="1:7" s="62" customFormat="1" ht="34.5" customHeight="1">
      <c r="A60" s="78">
        <v>4</v>
      </c>
      <c r="B60" s="222" t="s">
        <v>166</v>
      </c>
      <c r="C60" s="223"/>
      <c r="D60" s="223"/>
      <c r="E60" s="223"/>
      <c r="F60" s="223"/>
      <c r="G60" s="224"/>
    </row>
    <row r="61" spans="1:7" s="62" customFormat="1" ht="34.5" customHeight="1">
      <c r="A61" s="78">
        <v>5</v>
      </c>
      <c r="B61" s="222" t="s">
        <v>172</v>
      </c>
      <c r="C61" s="223"/>
      <c r="D61" s="223"/>
      <c r="E61" s="223"/>
      <c r="F61" s="223"/>
      <c r="G61" s="224"/>
    </row>
    <row r="62" spans="1:7" s="62" customFormat="1" ht="34.5" customHeight="1">
      <c r="A62" s="78">
        <v>6</v>
      </c>
      <c r="B62" s="243" t="s">
        <v>171</v>
      </c>
      <c r="C62" s="244"/>
      <c r="D62" s="244"/>
      <c r="E62" s="244"/>
      <c r="F62" s="244"/>
      <c r="G62" s="245"/>
    </row>
    <row r="63" spans="1:7" ht="13.5" thickBot="1">
      <c r="A63" s="82"/>
      <c r="B63" s="65"/>
      <c r="C63" s="83"/>
      <c r="D63" s="65"/>
      <c r="E63" s="83"/>
      <c r="F63" s="84"/>
      <c r="G63" s="81"/>
    </row>
    <row r="64" spans="1:7" ht="16.5" thickBot="1">
      <c r="A64" s="204" t="s">
        <v>66</v>
      </c>
      <c r="B64" s="205"/>
      <c r="C64" s="205"/>
      <c r="D64" s="205"/>
      <c r="E64" s="205"/>
      <c r="F64" s="205"/>
      <c r="G64" s="206"/>
    </row>
    <row r="66" spans="1:7" ht="24" customHeight="1">
      <c r="A66" s="115" t="s">
        <v>25</v>
      </c>
      <c r="B66" s="123" t="s">
        <v>62</v>
      </c>
      <c r="C66" s="123" t="s">
        <v>44</v>
      </c>
      <c r="D66" s="123" t="s">
        <v>37</v>
      </c>
      <c r="E66" s="123" t="s">
        <v>26</v>
      </c>
      <c r="F66" s="123" t="s">
        <v>27</v>
      </c>
      <c r="G66" s="44"/>
    </row>
    <row r="67" spans="1:7" ht="6.75" customHeight="1">
      <c r="A67" s="45"/>
      <c r="G67" s="17"/>
    </row>
    <row r="68" spans="1:10" ht="12.75">
      <c r="A68" s="46" t="s">
        <v>28</v>
      </c>
      <c r="B68" s="122" t="s">
        <v>116</v>
      </c>
      <c r="C68" s="135">
        <v>237500</v>
      </c>
      <c r="D68" s="51">
        <v>0</v>
      </c>
      <c r="E68" s="51">
        <v>0</v>
      </c>
      <c r="F68" s="51">
        <v>0</v>
      </c>
      <c r="G68" s="17"/>
      <c r="H68" s="11"/>
      <c r="I68" t="s">
        <v>29</v>
      </c>
      <c r="J68" s="53">
        <f>NPV(NPVRate,D68,E68,F68)</f>
        <v>0</v>
      </c>
    </row>
    <row r="69" spans="1:10" ht="12.75">
      <c r="A69" s="46"/>
      <c r="B69" s="47"/>
      <c r="C69" s="109"/>
      <c r="D69" s="110"/>
      <c r="E69" s="110"/>
      <c r="F69" s="110"/>
      <c r="G69" s="17"/>
      <c r="H69" s="11"/>
      <c r="J69" s="53"/>
    </row>
    <row r="70" spans="1:10" ht="25.5">
      <c r="A70" s="50" t="s">
        <v>34</v>
      </c>
      <c r="B70" s="128" t="s">
        <v>122</v>
      </c>
      <c r="C70" s="51">
        <v>0</v>
      </c>
      <c r="D70" s="51">
        <v>22500</v>
      </c>
      <c r="E70" s="51">
        <v>22500</v>
      </c>
      <c r="F70" s="51">
        <v>22500</v>
      </c>
      <c r="G70" s="17"/>
      <c r="H70" s="11"/>
      <c r="I70" t="s">
        <v>29</v>
      </c>
      <c r="J70" s="53">
        <f>NPV(NPVRate,D70,E70,F70)</f>
        <v>60142.76886288681</v>
      </c>
    </row>
    <row r="71" spans="1:10" ht="12.75">
      <c r="A71" s="49"/>
      <c r="B71" s="129" t="s">
        <v>63</v>
      </c>
      <c r="C71" s="51">
        <v>0</v>
      </c>
      <c r="D71" s="51">
        <v>0</v>
      </c>
      <c r="E71" s="51">
        <v>0</v>
      </c>
      <c r="F71" s="51">
        <v>0</v>
      </c>
      <c r="G71" s="17"/>
      <c r="H71" s="11"/>
      <c r="I71" t="s">
        <v>29</v>
      </c>
      <c r="J71" s="53">
        <f>NPV(NPVRate,D71,E71,F71)</f>
        <v>0</v>
      </c>
    </row>
    <row r="72" spans="1:10" ht="12.75">
      <c r="A72" s="49"/>
      <c r="B72" s="129" t="s">
        <v>63</v>
      </c>
      <c r="C72" s="51">
        <v>0</v>
      </c>
      <c r="D72" s="51">
        <v>0</v>
      </c>
      <c r="E72" s="51">
        <v>0</v>
      </c>
      <c r="F72" s="51">
        <v>0</v>
      </c>
      <c r="G72" s="17"/>
      <c r="H72" s="11"/>
      <c r="I72" t="s">
        <v>29</v>
      </c>
      <c r="J72" s="53">
        <f>NPV(NPVRate,D72,E72,F72)</f>
        <v>0</v>
      </c>
    </row>
    <row r="73" spans="1:10" ht="12.75">
      <c r="A73" s="49"/>
      <c r="B73" s="129" t="s">
        <v>63</v>
      </c>
      <c r="C73" s="51">
        <v>0</v>
      </c>
      <c r="D73" s="51">
        <v>0</v>
      </c>
      <c r="E73" s="51">
        <v>0</v>
      </c>
      <c r="F73" s="51">
        <v>0</v>
      </c>
      <c r="G73" s="17"/>
      <c r="H73" s="11"/>
      <c r="I73" t="s">
        <v>29</v>
      </c>
      <c r="J73" s="53">
        <f>NPV(NPVRate,D73,E73,F73)</f>
        <v>0</v>
      </c>
    </row>
    <row r="74" spans="1:7" ht="6.75" customHeight="1">
      <c r="A74" s="50"/>
      <c r="B74" s="1"/>
      <c r="C74" s="54"/>
      <c r="D74" s="54"/>
      <c r="E74" s="54"/>
      <c r="F74" s="54"/>
      <c r="G74" s="17"/>
    </row>
    <row r="75" spans="1:7" ht="13.5" thickBot="1">
      <c r="A75" s="50"/>
      <c r="B75" s="18" t="s">
        <v>64</v>
      </c>
      <c r="C75" s="116">
        <f>ROUND(SUM(C68:C73)+SUM(J68:J73),2-LEN(INT(SUM(C68:C73)+SUM(J68:J73))))</f>
        <v>300000</v>
      </c>
      <c r="D75" s="54"/>
      <c r="E75" s="54"/>
      <c r="F75" s="54"/>
      <c r="G75" s="17"/>
    </row>
    <row r="76" spans="1:7" ht="18" customHeight="1" thickTop="1">
      <c r="A76" s="56"/>
      <c r="B76" s="57"/>
      <c r="C76" s="57"/>
      <c r="D76" s="58"/>
      <c r="E76" s="58"/>
      <c r="F76" s="58"/>
      <c r="G76" s="19"/>
    </row>
    <row r="77" spans="1:7" ht="26.25" customHeight="1">
      <c r="A77" s="3"/>
      <c r="B77" s="1"/>
      <c r="C77" s="1"/>
      <c r="D77" s="1"/>
      <c r="E77" s="1"/>
      <c r="F77" s="1"/>
      <c r="G77" s="1"/>
    </row>
    <row r="78" spans="1:7" ht="24" customHeight="1">
      <c r="A78" s="115" t="s">
        <v>30</v>
      </c>
      <c r="B78" s="123" t="s">
        <v>62</v>
      </c>
      <c r="C78" s="123" t="s">
        <v>44</v>
      </c>
      <c r="D78" s="123" t="s">
        <v>37</v>
      </c>
      <c r="E78" s="123" t="s">
        <v>26</v>
      </c>
      <c r="F78" s="123" t="s">
        <v>27</v>
      </c>
      <c r="G78" s="44"/>
    </row>
    <row r="79" spans="1:10" ht="6.75" customHeight="1">
      <c r="A79" s="59"/>
      <c r="C79" s="60"/>
      <c r="D79" s="60"/>
      <c r="E79" s="60"/>
      <c r="F79" s="60"/>
      <c r="G79" s="17"/>
      <c r="J79" s="53"/>
    </row>
    <row r="80" spans="1:10" ht="12.75">
      <c r="A80" s="50" t="s">
        <v>31</v>
      </c>
      <c r="B80" s="111" t="s">
        <v>63</v>
      </c>
      <c r="C80" s="52">
        <v>0</v>
      </c>
      <c r="D80" s="52">
        <v>0</v>
      </c>
      <c r="E80" s="52">
        <v>0</v>
      </c>
      <c r="F80" s="52">
        <v>0</v>
      </c>
      <c r="G80" s="17"/>
      <c r="I80" t="s">
        <v>29</v>
      </c>
      <c r="J80" s="53">
        <f aca="true" t="shared" si="0" ref="J80:J86">NPV(NPVRate,D80,E80,F80)</f>
        <v>0</v>
      </c>
    </row>
    <row r="81" spans="1:10" ht="12.75">
      <c r="A81" s="50"/>
      <c r="B81" s="111" t="s">
        <v>63</v>
      </c>
      <c r="C81" s="52">
        <v>0</v>
      </c>
      <c r="D81" s="52">
        <v>0</v>
      </c>
      <c r="E81" s="52">
        <v>0</v>
      </c>
      <c r="F81" s="52">
        <v>0</v>
      </c>
      <c r="G81" s="17"/>
      <c r="I81" t="s">
        <v>29</v>
      </c>
      <c r="J81" s="53">
        <f t="shared" si="0"/>
        <v>0</v>
      </c>
    </row>
    <row r="82" spans="1:10" ht="12.75">
      <c r="A82" s="50"/>
      <c r="B82" s="111" t="s">
        <v>63</v>
      </c>
      <c r="C82" s="52">
        <v>0</v>
      </c>
      <c r="D82" s="52">
        <v>0</v>
      </c>
      <c r="E82" s="52">
        <v>0</v>
      </c>
      <c r="F82" s="52">
        <v>0</v>
      </c>
      <c r="G82" s="17"/>
      <c r="I82" t="s">
        <v>29</v>
      </c>
      <c r="J82" s="53">
        <f t="shared" si="0"/>
        <v>0</v>
      </c>
    </row>
    <row r="83" spans="1:10" ht="12.75">
      <c r="A83" s="50"/>
      <c r="B83" s="111" t="s">
        <v>63</v>
      </c>
      <c r="C83" s="52">
        <v>0</v>
      </c>
      <c r="D83" s="52">
        <v>0</v>
      </c>
      <c r="E83" s="52">
        <v>0</v>
      </c>
      <c r="F83" s="52">
        <v>0</v>
      </c>
      <c r="G83" s="17"/>
      <c r="I83" t="s">
        <v>29</v>
      </c>
      <c r="J83" s="53">
        <f t="shared" si="0"/>
        <v>0</v>
      </c>
    </row>
    <row r="84" spans="1:10" ht="12.75">
      <c r="A84" s="50" t="s">
        <v>32</v>
      </c>
      <c r="B84" s="122" t="s">
        <v>39</v>
      </c>
      <c r="C84" s="52">
        <f>(963/10*65)*10</f>
        <v>62595</v>
      </c>
      <c r="D84" s="52">
        <f>(963/10*65)*10</f>
        <v>62595</v>
      </c>
      <c r="E84" s="52">
        <f>(963/10*65)*10</f>
        <v>62595</v>
      </c>
      <c r="F84" s="52">
        <f>(963/10*65)*10</f>
        <v>62595</v>
      </c>
      <c r="G84" s="17"/>
      <c r="I84" t="s">
        <v>29</v>
      </c>
      <c r="J84" s="53">
        <f t="shared" si="0"/>
        <v>167317.1829765511</v>
      </c>
    </row>
    <row r="85" spans="1:10" ht="12.75">
      <c r="A85" s="50" t="s">
        <v>40</v>
      </c>
      <c r="B85" s="111" t="s">
        <v>63</v>
      </c>
      <c r="C85" s="52">
        <v>0</v>
      </c>
      <c r="D85" s="52">
        <v>0</v>
      </c>
      <c r="E85" s="52">
        <v>0</v>
      </c>
      <c r="F85" s="52">
        <v>0</v>
      </c>
      <c r="G85" s="17"/>
      <c r="I85" t="s">
        <v>29</v>
      </c>
      <c r="J85" s="53">
        <f t="shared" si="0"/>
        <v>0</v>
      </c>
    </row>
    <row r="86" spans="1:10" ht="12.75">
      <c r="A86" s="50"/>
      <c r="B86" s="111" t="s">
        <v>63</v>
      </c>
      <c r="C86" s="52">
        <v>0</v>
      </c>
      <c r="D86" s="52">
        <v>0</v>
      </c>
      <c r="E86" s="52">
        <v>0</v>
      </c>
      <c r="F86" s="52">
        <v>0</v>
      </c>
      <c r="G86" s="17"/>
      <c r="I86" t="s">
        <v>29</v>
      </c>
      <c r="J86" s="53">
        <f t="shared" si="0"/>
        <v>0</v>
      </c>
    </row>
    <row r="87" spans="1:7" ht="6.75" customHeight="1">
      <c r="A87" s="50"/>
      <c r="B87" s="18"/>
      <c r="C87" s="1"/>
      <c r="D87" s="1"/>
      <c r="E87" s="1"/>
      <c r="F87" s="1"/>
      <c r="G87" s="17"/>
    </row>
    <row r="88" spans="1:7" ht="13.5" thickBot="1">
      <c r="A88" s="50"/>
      <c r="B88" s="18" t="s">
        <v>33</v>
      </c>
      <c r="C88" s="116">
        <f>ROUND(SUM(C80:C86)+SUM(J80:J86),2-LEN(INT(SUM(C80:C86)+SUM(J80:J86))))</f>
        <v>230000</v>
      </c>
      <c r="D88" s="1"/>
      <c r="E88" s="1"/>
      <c r="F88" s="1"/>
      <c r="G88" s="17"/>
    </row>
    <row r="89" spans="1:7" ht="6.75" customHeight="1" thickTop="1">
      <c r="A89" s="56"/>
      <c r="B89" s="57"/>
      <c r="C89" s="57"/>
      <c r="D89" s="20"/>
      <c r="E89" s="20"/>
      <c r="F89" s="20"/>
      <c r="G89" s="19"/>
    </row>
    <row r="90" spans="1:7" ht="13.5" thickBot="1">
      <c r="A90" s="5"/>
      <c r="B90" s="5"/>
      <c r="C90" s="5"/>
      <c r="D90" s="1"/>
      <c r="E90" s="1"/>
      <c r="F90" s="1"/>
      <c r="G90" s="1"/>
    </row>
    <row r="91" spans="1:7" ht="16.5" thickBot="1">
      <c r="A91" s="204" t="s">
        <v>67</v>
      </c>
      <c r="B91" s="205"/>
      <c r="C91" s="205"/>
      <c r="D91" s="205"/>
      <c r="E91" s="205"/>
      <c r="F91" s="205"/>
      <c r="G91" s="206"/>
    </row>
    <row r="92" spans="1:7" ht="6.75" customHeight="1">
      <c r="A92" s="3"/>
      <c r="B92" s="1"/>
      <c r="C92" s="1"/>
      <c r="D92" s="1"/>
      <c r="E92" s="1"/>
      <c r="F92" s="1"/>
      <c r="G92" s="1"/>
    </row>
    <row r="93" spans="1:7" s="62" customFormat="1" ht="24" customHeight="1">
      <c r="A93" s="115" t="s">
        <v>15</v>
      </c>
      <c r="B93" s="123" t="s">
        <v>62</v>
      </c>
      <c r="C93" s="123" t="s">
        <v>44</v>
      </c>
      <c r="D93" s="123" t="s">
        <v>37</v>
      </c>
      <c r="E93" s="123" t="s">
        <v>26</v>
      </c>
      <c r="F93" s="123" t="s">
        <v>27</v>
      </c>
      <c r="G93" s="61"/>
    </row>
    <row r="94" spans="1:7" ht="6.75" customHeight="1">
      <c r="A94" s="63"/>
      <c r="B94" s="5"/>
      <c r="C94" s="5"/>
      <c r="D94" s="5"/>
      <c r="E94" s="108"/>
      <c r="F94" s="5"/>
      <c r="G94" s="64"/>
    </row>
    <row r="95" spans="1:10" ht="12.75">
      <c r="A95" s="50" t="s">
        <v>28</v>
      </c>
      <c r="B95" s="117" t="s">
        <v>63</v>
      </c>
      <c r="C95" s="118"/>
      <c r="D95" s="118"/>
      <c r="E95" s="118"/>
      <c r="F95" s="118"/>
      <c r="G95" s="17"/>
      <c r="H95" s="11"/>
      <c r="I95" t="s">
        <v>29</v>
      </c>
      <c r="J95" s="53">
        <f>NPV(NPVRate,D95,E95,F95)</f>
        <v>0</v>
      </c>
    </row>
    <row r="96" spans="1:10" ht="12.75">
      <c r="A96" s="21"/>
      <c r="B96" s="18"/>
      <c r="C96" s="18"/>
      <c r="D96" s="1"/>
      <c r="E96" s="1"/>
      <c r="F96" s="1"/>
      <c r="G96" s="17"/>
      <c r="J96" s="53"/>
    </row>
    <row r="97" spans="1:10" ht="12.75">
      <c r="A97" s="50" t="s">
        <v>34</v>
      </c>
      <c r="B97" s="117" t="s">
        <v>63</v>
      </c>
      <c r="C97" s="119">
        <v>0</v>
      </c>
      <c r="D97" s="119">
        <v>0</v>
      </c>
      <c r="E97" s="119">
        <v>0</v>
      </c>
      <c r="F97" s="119">
        <v>0</v>
      </c>
      <c r="G97" s="17"/>
      <c r="I97" t="s">
        <v>29</v>
      </c>
      <c r="J97" s="53">
        <f>NPV(NPVRate,D97,E97,F97)</f>
        <v>0</v>
      </c>
    </row>
    <row r="98" spans="1:10" ht="12.75">
      <c r="A98" s="21"/>
      <c r="B98" s="117" t="s">
        <v>63</v>
      </c>
      <c r="C98" s="119">
        <v>0</v>
      </c>
      <c r="D98" s="119">
        <v>0</v>
      </c>
      <c r="E98" s="119">
        <v>0</v>
      </c>
      <c r="F98" s="119">
        <v>0</v>
      </c>
      <c r="G98" s="17"/>
      <c r="I98" t="s">
        <v>29</v>
      </c>
      <c r="J98" s="53">
        <f>NPV(NPVRate,D98,E98,F98)</f>
        <v>0</v>
      </c>
    </row>
    <row r="99" spans="1:10" ht="12.75">
      <c r="A99" s="21"/>
      <c r="B99" s="117" t="s">
        <v>63</v>
      </c>
      <c r="C99" s="119">
        <v>0</v>
      </c>
      <c r="D99" s="119">
        <v>0</v>
      </c>
      <c r="E99" s="119">
        <v>0</v>
      </c>
      <c r="F99" s="119">
        <v>0</v>
      </c>
      <c r="G99" s="17"/>
      <c r="I99" t="s">
        <v>29</v>
      </c>
      <c r="J99" s="53">
        <f>NPV(NPVRate,D99,E99,F99)</f>
        <v>0</v>
      </c>
    </row>
    <row r="100" spans="1:10" ht="12.75">
      <c r="A100" s="21"/>
      <c r="B100" s="117" t="s">
        <v>63</v>
      </c>
      <c r="C100" s="119">
        <v>0</v>
      </c>
      <c r="D100" s="119">
        <v>0</v>
      </c>
      <c r="E100" s="119">
        <v>0</v>
      </c>
      <c r="F100" s="119">
        <v>0</v>
      </c>
      <c r="G100" s="17"/>
      <c r="I100" t="s">
        <v>29</v>
      </c>
      <c r="J100" s="53">
        <f>NPV(NPVRate,D100,E100,F100)</f>
        <v>0</v>
      </c>
    </row>
    <row r="101" spans="1:7" ht="6.75" customHeight="1">
      <c r="A101" s="21"/>
      <c r="B101" s="18"/>
      <c r="C101" s="66"/>
      <c r="D101" s="1"/>
      <c r="E101" s="1"/>
      <c r="F101" s="1"/>
      <c r="G101" s="17"/>
    </row>
    <row r="102" spans="1:7" ht="13.5" thickBot="1">
      <c r="A102" s="21"/>
      <c r="B102" s="18" t="s">
        <v>65</v>
      </c>
      <c r="C102" s="72">
        <f>ROUND(SUM(C95:C100)+SUM(J95:J100),2-LEN(INT(SUM(C95:C100)+SUM(J95:J100))))</f>
        <v>0</v>
      </c>
      <c r="D102" s="1"/>
      <c r="E102" s="1"/>
      <c r="F102" s="1"/>
      <c r="G102" s="17"/>
    </row>
    <row r="103" spans="1:7" ht="15" customHeight="1" thickTop="1">
      <c r="A103" s="67"/>
      <c r="B103" s="20"/>
      <c r="C103" s="20"/>
      <c r="D103" s="20"/>
      <c r="E103" s="20"/>
      <c r="F103" s="20"/>
      <c r="G103" s="19"/>
    </row>
    <row r="104" spans="1:7" ht="15" customHeight="1">
      <c r="A104" s="3"/>
      <c r="B104" s="1"/>
      <c r="C104" s="1"/>
      <c r="D104" s="1"/>
      <c r="E104" s="1"/>
      <c r="F104" s="1"/>
      <c r="G104" s="1"/>
    </row>
    <row r="105" spans="1:7" ht="24" customHeight="1">
      <c r="A105" s="115" t="s">
        <v>13</v>
      </c>
      <c r="B105" s="123" t="s">
        <v>62</v>
      </c>
      <c r="C105" s="123" t="s">
        <v>44</v>
      </c>
      <c r="D105" s="123" t="s">
        <v>37</v>
      </c>
      <c r="E105" s="123" t="s">
        <v>26</v>
      </c>
      <c r="F105" s="123" t="s">
        <v>27</v>
      </c>
      <c r="G105" s="44"/>
    </row>
    <row r="106" spans="1:7" ht="6.75" customHeight="1">
      <c r="A106" s="59"/>
      <c r="B106" s="5"/>
      <c r="C106" s="5"/>
      <c r="F106" s="5"/>
      <c r="G106" s="17"/>
    </row>
    <row r="107" spans="1:10" ht="39.75" customHeight="1">
      <c r="A107" s="46" t="s">
        <v>35</v>
      </c>
      <c r="B107" s="127" t="s">
        <v>39</v>
      </c>
      <c r="C107" s="118">
        <f>(963/6*100)*10</f>
        <v>160500</v>
      </c>
      <c r="D107" s="118">
        <f>(963/6*100)*10</f>
        <v>160500</v>
      </c>
      <c r="E107" s="118">
        <f>(963/6*100)*10</f>
        <v>160500</v>
      </c>
      <c r="F107" s="118">
        <f>(963/6*100)*10</f>
        <v>160500</v>
      </c>
      <c r="G107" s="17"/>
      <c r="I107" t="s">
        <v>29</v>
      </c>
      <c r="J107" s="53">
        <f>NPV(NPVRate,D107,E107,F107)</f>
        <v>429018.4178885926</v>
      </c>
    </row>
    <row r="108" spans="1:10" ht="12.75">
      <c r="A108" s="59"/>
      <c r="B108" s="117" t="s">
        <v>63</v>
      </c>
      <c r="C108" s="118">
        <v>0</v>
      </c>
      <c r="D108" s="118">
        <v>0</v>
      </c>
      <c r="E108" s="118">
        <v>0</v>
      </c>
      <c r="F108" s="118">
        <v>0</v>
      </c>
      <c r="G108" s="17"/>
      <c r="I108" t="s">
        <v>29</v>
      </c>
      <c r="J108" s="53">
        <f>NPV(NPVRate,D108,E108,F108)</f>
        <v>0</v>
      </c>
    </row>
    <row r="109" spans="1:10" ht="12.75">
      <c r="A109" s="50"/>
      <c r="B109" s="117" t="s">
        <v>63</v>
      </c>
      <c r="C109" s="118">
        <v>0</v>
      </c>
      <c r="D109" s="118">
        <v>0</v>
      </c>
      <c r="E109" s="118">
        <v>0</v>
      </c>
      <c r="F109" s="118">
        <v>0</v>
      </c>
      <c r="G109" s="17"/>
      <c r="I109" t="s">
        <v>29</v>
      </c>
      <c r="J109" s="53">
        <f>NPV(NPVRate,D109,E109,F109)</f>
        <v>0</v>
      </c>
    </row>
    <row r="110" spans="1:10" ht="12.75">
      <c r="A110" s="46"/>
      <c r="B110" s="117" t="s">
        <v>63</v>
      </c>
      <c r="C110" s="119">
        <v>0</v>
      </c>
      <c r="D110" s="119">
        <v>0</v>
      </c>
      <c r="E110" s="119">
        <v>0</v>
      </c>
      <c r="F110" s="119">
        <v>0</v>
      </c>
      <c r="G110" s="17"/>
      <c r="I110" t="s">
        <v>29</v>
      </c>
      <c r="J110" s="53">
        <f>NPV(NPVRate,D110,E110,F110)</f>
        <v>0</v>
      </c>
    </row>
    <row r="111" spans="1:10" ht="6.75" customHeight="1">
      <c r="A111" s="50"/>
      <c r="B111" s="18"/>
      <c r="C111" s="48"/>
      <c r="D111" s="48"/>
      <c r="E111" s="48"/>
      <c r="F111" s="48"/>
      <c r="G111" s="17"/>
      <c r="J111" s="53"/>
    </row>
    <row r="112" spans="1:7" ht="13.5" thickBot="1">
      <c r="A112" s="50"/>
      <c r="B112" s="18" t="s">
        <v>36</v>
      </c>
      <c r="C112" s="55">
        <f>ROUND(SUM(C107:C110)+SUM(J107:J110),2-LEN(INT(SUM(C107:C110)+SUM(J107:J110))))</f>
        <v>590000</v>
      </c>
      <c r="D112" s="1"/>
      <c r="E112" s="1"/>
      <c r="F112" s="1"/>
      <c r="G112" s="17"/>
    </row>
    <row r="113" spans="1:7" ht="6.75" customHeight="1" thickTop="1">
      <c r="A113" s="56"/>
      <c r="B113" s="57"/>
      <c r="C113" s="57"/>
      <c r="D113" s="20"/>
      <c r="E113" s="20"/>
      <c r="F113" s="20"/>
      <c r="G113" s="19"/>
    </row>
    <row r="114" spans="1:7" ht="6.75" customHeight="1" thickBot="1">
      <c r="A114" s="5"/>
      <c r="B114" s="5"/>
      <c r="C114" s="5"/>
      <c r="D114" s="1"/>
      <c r="E114" s="1"/>
      <c r="F114" s="1"/>
      <c r="G114" s="1"/>
    </row>
    <row r="115" spans="1:7" ht="6.75" customHeight="1">
      <c r="A115" s="68"/>
      <c r="B115" s="14"/>
      <c r="C115" s="69"/>
      <c r="D115" s="14"/>
      <c r="E115" s="14"/>
      <c r="F115" s="14"/>
      <c r="G115" s="70"/>
    </row>
    <row r="116" spans="1:7" ht="16.5" thickBot="1">
      <c r="A116" s="71" t="s">
        <v>10</v>
      </c>
      <c r="B116" s="120">
        <f>ROUND(ERCOTCost+MarketCost,2-LEN(INT(ERCOTCost+MarketCost)))</f>
        <v>300000</v>
      </c>
      <c r="C116" s="5"/>
      <c r="D116" s="215" t="s">
        <v>41</v>
      </c>
      <c r="E116" s="215"/>
      <c r="F116" s="120">
        <f>ROUND(B117-B116,3-LEN(INT(B117-B116)))</f>
        <v>520000</v>
      </c>
      <c r="G116" s="73"/>
    </row>
    <row r="117" spans="1:8" ht="17.25" customHeight="1" thickBot="1" thickTop="1">
      <c r="A117" s="71" t="s">
        <v>14</v>
      </c>
      <c r="B117" s="124">
        <f>ROUND(ERCOTBenefit+MarketBenefit,2-LEN(INT(ERCOTBenefit+MarketBenefit)))</f>
        <v>820000</v>
      </c>
      <c r="C117" s="96"/>
      <c r="D117" s="250" t="s">
        <v>55</v>
      </c>
      <c r="E117" s="250"/>
      <c r="F117" s="121">
        <f>IF(B116=0,0,B117/B116)</f>
        <v>2.7333333333333334</v>
      </c>
      <c r="G117" s="73"/>
      <c r="H117" s="28"/>
    </row>
    <row r="118" spans="1:7" ht="14.25" thickBot="1" thickTop="1">
      <c r="A118" s="248" t="s">
        <v>42</v>
      </c>
      <c r="B118" s="249"/>
      <c r="C118" s="249"/>
      <c r="D118" s="249"/>
      <c r="E118" s="249"/>
      <c r="F118" s="249"/>
      <c r="G118" s="74"/>
    </row>
    <row r="119" spans="1:7" ht="6" customHeight="1">
      <c r="A119" s="112"/>
      <c r="B119" s="113"/>
      <c r="C119" s="113"/>
      <c r="D119" s="113"/>
      <c r="E119" s="113"/>
      <c r="F119" s="113"/>
      <c r="G119" s="1"/>
    </row>
    <row r="120" spans="1:7" ht="9.75" customHeight="1" thickBot="1">
      <c r="A120" s="82"/>
      <c r="B120" s="65"/>
      <c r="C120" s="83"/>
      <c r="D120" s="65"/>
      <c r="E120" s="83"/>
      <c r="F120" s="84"/>
      <c r="G120" s="81"/>
    </row>
    <row r="121" spans="1:7" ht="16.5" thickBot="1">
      <c r="A121" s="204" t="s">
        <v>72</v>
      </c>
      <c r="B121" s="205"/>
      <c r="C121" s="205"/>
      <c r="D121" s="205"/>
      <c r="E121" s="205"/>
      <c r="F121" s="205"/>
      <c r="G121" s="206"/>
    </row>
    <row r="122" spans="1:7" ht="12.75" customHeight="1">
      <c r="A122" s="266" t="s">
        <v>73</v>
      </c>
      <c r="B122" s="267"/>
      <c r="C122" s="267"/>
      <c r="D122" s="267"/>
      <c r="E122" s="267"/>
      <c r="F122" s="267"/>
      <c r="G122" s="268"/>
    </row>
    <row r="123" spans="1:7" s="62" customFormat="1" ht="39.75" customHeight="1">
      <c r="A123" s="92">
        <v>1</v>
      </c>
      <c r="B123" s="219" t="s">
        <v>148</v>
      </c>
      <c r="C123" s="220"/>
      <c r="D123" s="220"/>
      <c r="E123" s="220"/>
      <c r="F123" s="220"/>
      <c r="G123" s="221"/>
    </row>
    <row r="124" spans="1:7" s="62" customFormat="1" ht="39.75" customHeight="1">
      <c r="A124" s="93">
        <v>2</v>
      </c>
      <c r="B124" s="222" t="s">
        <v>149</v>
      </c>
      <c r="C124" s="223"/>
      <c r="D124" s="223"/>
      <c r="E124" s="223"/>
      <c r="F124" s="223"/>
      <c r="G124" s="224"/>
    </row>
    <row r="125" spans="1:7" s="62" customFormat="1" ht="39.75" customHeight="1">
      <c r="A125" s="78">
        <v>3</v>
      </c>
      <c r="B125" s="222" t="s">
        <v>150</v>
      </c>
      <c r="C125" s="223"/>
      <c r="D125" s="223"/>
      <c r="E125" s="223"/>
      <c r="F125" s="223"/>
      <c r="G125" s="224"/>
    </row>
    <row r="126" spans="1:7" s="62" customFormat="1" ht="39.75" customHeight="1">
      <c r="A126" s="78">
        <v>4</v>
      </c>
      <c r="B126" s="243" t="s">
        <v>151</v>
      </c>
      <c r="C126" s="244"/>
      <c r="D126" s="244"/>
      <c r="E126" s="244"/>
      <c r="F126" s="244"/>
      <c r="G126" s="245"/>
    </row>
    <row r="127" spans="1:7" s="62" customFormat="1" ht="39.75" customHeight="1">
      <c r="A127" s="78">
        <v>5</v>
      </c>
      <c r="B127" s="243" t="s">
        <v>152</v>
      </c>
      <c r="C127" s="244"/>
      <c r="D127" s="244"/>
      <c r="E127" s="244"/>
      <c r="F127" s="244"/>
      <c r="G127" s="245"/>
    </row>
    <row r="128" spans="1:7" s="62" customFormat="1" ht="39.75" customHeight="1">
      <c r="A128" s="78">
        <v>6</v>
      </c>
      <c r="B128" s="243" t="s">
        <v>153</v>
      </c>
      <c r="C128" s="244"/>
      <c r="D128" s="244"/>
      <c r="E128" s="244"/>
      <c r="F128" s="244"/>
      <c r="G128" s="245"/>
    </row>
    <row r="129" spans="1:7" s="62" customFormat="1" ht="39.75" customHeight="1">
      <c r="A129" s="78">
        <v>7</v>
      </c>
      <c r="B129" s="243" t="s">
        <v>154</v>
      </c>
      <c r="C129" s="244"/>
      <c r="D129" s="244"/>
      <c r="E129" s="244"/>
      <c r="F129" s="244"/>
      <c r="G129" s="245"/>
    </row>
    <row r="130" spans="1:7" ht="12.75" customHeight="1">
      <c r="A130" s="24"/>
      <c r="B130" s="25"/>
      <c r="C130" s="25"/>
      <c r="D130" s="25"/>
      <c r="E130" s="25"/>
      <c r="F130" s="25"/>
      <c r="G130" s="75"/>
    </row>
    <row r="131" spans="1:7" ht="12.75" hidden="1">
      <c r="A131" s="260" t="s">
        <v>74</v>
      </c>
      <c r="B131" s="261"/>
      <c r="C131" s="261"/>
      <c r="D131" s="261"/>
      <c r="E131" s="262"/>
      <c r="G131" s="114"/>
    </row>
    <row r="132" spans="1:7" ht="12.75" hidden="1">
      <c r="A132" s="263" t="s">
        <v>50</v>
      </c>
      <c r="B132" s="264"/>
      <c r="C132" s="264"/>
      <c r="D132" s="264"/>
      <c r="E132" s="265"/>
      <c r="G132" s="114"/>
    </row>
    <row r="133" spans="1:7" ht="12.75" hidden="1">
      <c r="A133" s="254" t="s">
        <v>90</v>
      </c>
      <c r="B133" s="255"/>
      <c r="C133" s="255"/>
      <c r="D133" s="255"/>
      <c r="E133" s="256"/>
      <c r="G133" s="114"/>
    </row>
    <row r="134" spans="1:7" ht="12.75" hidden="1">
      <c r="A134" s="269" t="s">
        <v>91</v>
      </c>
      <c r="B134" s="270"/>
      <c r="C134" s="270"/>
      <c r="D134" s="270"/>
      <c r="E134" s="271"/>
      <c r="G134" s="114"/>
    </row>
    <row r="135" spans="1:7" ht="12.75" hidden="1">
      <c r="A135" s="254" t="s">
        <v>92</v>
      </c>
      <c r="B135" s="255"/>
      <c r="C135" s="255"/>
      <c r="D135" s="255"/>
      <c r="E135" s="256"/>
      <c r="G135" s="114"/>
    </row>
    <row r="136" spans="1:7" ht="12.75" hidden="1">
      <c r="A136" s="254" t="s">
        <v>93</v>
      </c>
      <c r="B136" s="255"/>
      <c r="C136" s="255"/>
      <c r="D136" s="255"/>
      <c r="E136" s="256"/>
      <c r="G136" s="114"/>
    </row>
    <row r="137" spans="1:7" ht="12.75" hidden="1">
      <c r="A137" s="254" t="s">
        <v>49</v>
      </c>
      <c r="B137" s="255"/>
      <c r="C137" s="255"/>
      <c r="D137" s="255"/>
      <c r="E137" s="256"/>
      <c r="G137" s="114"/>
    </row>
    <row r="138" spans="1:7" ht="12.75" hidden="1">
      <c r="A138" s="254" t="s">
        <v>102</v>
      </c>
      <c r="B138" s="255"/>
      <c r="C138" s="255"/>
      <c r="D138" s="255"/>
      <c r="E138" s="256"/>
      <c r="G138" s="114"/>
    </row>
    <row r="139" spans="1:7" ht="12.75" hidden="1">
      <c r="A139" s="254" t="s">
        <v>107</v>
      </c>
      <c r="B139" s="255"/>
      <c r="C139" s="255"/>
      <c r="D139" s="255"/>
      <c r="E139" s="256"/>
      <c r="G139" s="114"/>
    </row>
    <row r="140" spans="1:7" ht="12.75" hidden="1">
      <c r="A140" s="254" t="s">
        <v>103</v>
      </c>
      <c r="B140" s="255"/>
      <c r="C140" s="255"/>
      <c r="D140" s="255"/>
      <c r="E140" s="256"/>
      <c r="G140" s="114"/>
    </row>
    <row r="141" spans="1:7" ht="12.75" hidden="1">
      <c r="A141" s="254" t="s">
        <v>104</v>
      </c>
      <c r="B141" s="255"/>
      <c r="C141" s="255"/>
      <c r="D141" s="255"/>
      <c r="E141" s="256"/>
      <c r="G141" s="114"/>
    </row>
    <row r="142" spans="1:7" ht="12.75" customHeight="1" hidden="1">
      <c r="A142" s="254" t="s">
        <v>45</v>
      </c>
      <c r="B142" s="255"/>
      <c r="C142" s="255"/>
      <c r="D142" s="255"/>
      <c r="E142" s="256"/>
      <c r="G142" s="114"/>
    </row>
    <row r="143" spans="1:7" ht="12.75" hidden="1">
      <c r="A143" s="254" t="s">
        <v>96</v>
      </c>
      <c r="B143" s="255"/>
      <c r="C143" s="255"/>
      <c r="D143" s="255"/>
      <c r="E143" s="256"/>
      <c r="G143" s="114"/>
    </row>
    <row r="144" spans="1:7" ht="12.75" hidden="1">
      <c r="A144" s="254" t="s">
        <v>101</v>
      </c>
      <c r="B144" s="255"/>
      <c r="C144" s="255"/>
      <c r="D144" s="255"/>
      <c r="E144" s="256"/>
      <c r="G144" s="114"/>
    </row>
    <row r="145" spans="1:7" ht="12.75" hidden="1">
      <c r="A145" s="254" t="s">
        <v>75</v>
      </c>
      <c r="B145" s="255"/>
      <c r="C145" s="255"/>
      <c r="D145" s="255"/>
      <c r="E145" s="256"/>
      <c r="G145" s="114"/>
    </row>
    <row r="146" spans="1:7" ht="12.75" hidden="1">
      <c r="A146" s="254" t="s">
        <v>95</v>
      </c>
      <c r="B146" s="255"/>
      <c r="C146" s="255"/>
      <c r="D146" s="255"/>
      <c r="E146" s="256"/>
      <c r="G146" s="114"/>
    </row>
    <row r="147" spans="1:7" ht="12.75" hidden="1">
      <c r="A147" s="254" t="s">
        <v>94</v>
      </c>
      <c r="B147" s="255"/>
      <c r="C147" s="255"/>
      <c r="D147" s="255"/>
      <c r="E147" s="256"/>
      <c r="G147" s="114"/>
    </row>
    <row r="148" spans="1:7" ht="12.75" hidden="1">
      <c r="A148" s="254" t="s">
        <v>76</v>
      </c>
      <c r="B148" s="255"/>
      <c r="C148" s="255"/>
      <c r="D148" s="255"/>
      <c r="E148" s="256"/>
      <c r="G148" s="114"/>
    </row>
    <row r="149" spans="1:7" ht="12.75" hidden="1">
      <c r="A149" s="254" t="s">
        <v>51</v>
      </c>
      <c r="B149" s="255"/>
      <c r="C149" s="255"/>
      <c r="D149" s="255"/>
      <c r="E149" s="256"/>
      <c r="G149" s="114"/>
    </row>
    <row r="150" spans="1:7" ht="12.75" hidden="1">
      <c r="A150" s="254" t="s">
        <v>77</v>
      </c>
      <c r="B150" s="255"/>
      <c r="C150" s="255"/>
      <c r="D150" s="255"/>
      <c r="E150" s="256"/>
      <c r="G150" s="114"/>
    </row>
    <row r="151" spans="1:7" ht="12.75" hidden="1">
      <c r="A151" s="272" t="s">
        <v>106</v>
      </c>
      <c r="B151" s="273"/>
      <c r="C151" s="273"/>
      <c r="D151" s="273"/>
      <c r="E151" s="274"/>
      <c r="G151" s="114"/>
    </row>
    <row r="152" ht="12.75" hidden="1">
      <c r="G152" s="114"/>
    </row>
    <row r="153" spans="1:5" ht="12.75" hidden="1">
      <c r="A153" s="260" t="s">
        <v>48</v>
      </c>
      <c r="B153" s="261"/>
      <c r="C153" s="261"/>
      <c r="D153" s="261"/>
      <c r="E153" s="262"/>
    </row>
    <row r="154" spans="1:5" ht="12.75" customHeight="1" hidden="1">
      <c r="A154" s="263" t="s">
        <v>78</v>
      </c>
      <c r="B154" s="264"/>
      <c r="C154" s="264"/>
      <c r="D154" s="264"/>
      <c r="E154" s="265"/>
    </row>
    <row r="155" spans="1:5" ht="12.75" customHeight="1" hidden="1">
      <c r="A155" s="254" t="s">
        <v>79</v>
      </c>
      <c r="B155" s="255"/>
      <c r="C155" s="255"/>
      <c r="D155" s="255"/>
      <c r="E155" s="256"/>
    </row>
    <row r="156" spans="1:5" ht="12.75" customHeight="1" hidden="1">
      <c r="A156" s="254" t="s">
        <v>86</v>
      </c>
      <c r="B156" s="255"/>
      <c r="C156" s="255"/>
      <c r="D156" s="255"/>
      <c r="E156" s="256"/>
    </row>
    <row r="157" spans="1:5" ht="12.75" hidden="1">
      <c r="A157" s="254" t="s">
        <v>80</v>
      </c>
      <c r="B157" s="255"/>
      <c r="C157" s="255"/>
      <c r="D157" s="255"/>
      <c r="E157" s="256"/>
    </row>
    <row r="158" spans="1:5" ht="12.75" hidden="1">
      <c r="A158" s="254" t="s">
        <v>100</v>
      </c>
      <c r="B158" s="255"/>
      <c r="C158" s="255"/>
      <c r="D158" s="255"/>
      <c r="E158" s="256"/>
    </row>
    <row r="159" spans="1:5" ht="12.75" hidden="1">
      <c r="A159" s="272" t="s">
        <v>97</v>
      </c>
      <c r="B159" s="273"/>
      <c r="C159" s="273"/>
      <c r="D159" s="273"/>
      <c r="E159" s="274"/>
    </row>
    <row r="160" ht="12.75" hidden="1"/>
    <row r="161" spans="1:5" ht="12.75" hidden="1">
      <c r="A161" s="260" t="s">
        <v>54</v>
      </c>
      <c r="B161" s="261"/>
      <c r="C161" s="261"/>
      <c r="D161" s="261"/>
      <c r="E161" s="262"/>
    </row>
    <row r="162" spans="1:5" ht="12.75" hidden="1">
      <c r="A162" s="263" t="s">
        <v>87</v>
      </c>
      <c r="B162" s="264"/>
      <c r="C162" s="264"/>
      <c r="D162" s="264"/>
      <c r="E162" s="265"/>
    </row>
    <row r="163" spans="1:5" ht="12.75" hidden="1">
      <c r="A163" s="254" t="s">
        <v>88</v>
      </c>
      <c r="B163" s="255"/>
      <c r="C163" s="255"/>
      <c r="D163" s="255"/>
      <c r="E163" s="256"/>
    </row>
    <row r="164" spans="1:5" ht="12.75" customHeight="1" hidden="1">
      <c r="A164" s="254" t="s">
        <v>89</v>
      </c>
      <c r="B164" s="255"/>
      <c r="C164" s="255"/>
      <c r="D164" s="255"/>
      <c r="E164" s="256"/>
    </row>
    <row r="165" spans="1:5" ht="12.75" hidden="1">
      <c r="A165" s="272" t="s">
        <v>105</v>
      </c>
      <c r="B165" s="273"/>
      <c r="C165" s="273"/>
      <c r="D165" s="273"/>
      <c r="E165" s="274"/>
    </row>
    <row r="166" ht="12.75" hidden="1"/>
    <row r="167" spans="1:5" ht="12.75" hidden="1">
      <c r="A167" s="260" t="s">
        <v>53</v>
      </c>
      <c r="B167" s="261"/>
      <c r="C167" s="261"/>
      <c r="D167" s="261"/>
      <c r="E167" s="262"/>
    </row>
    <row r="168" spans="1:5" ht="12.75" hidden="1">
      <c r="A168" s="263" t="s">
        <v>81</v>
      </c>
      <c r="B168" s="264"/>
      <c r="C168" s="264"/>
      <c r="D168" s="264"/>
      <c r="E168" s="265"/>
    </row>
    <row r="169" spans="1:5" ht="12.75" hidden="1">
      <c r="A169" s="254" t="s">
        <v>82</v>
      </c>
      <c r="B169" s="255"/>
      <c r="C169" s="255"/>
      <c r="D169" s="255"/>
      <c r="E169" s="256"/>
    </row>
    <row r="170" spans="1:5" ht="12.75" hidden="1">
      <c r="A170" s="254" t="s">
        <v>98</v>
      </c>
      <c r="B170" s="255"/>
      <c r="C170" s="255"/>
      <c r="D170" s="255"/>
      <c r="E170" s="256"/>
    </row>
    <row r="171" spans="1:5" ht="12.75" customHeight="1" hidden="1">
      <c r="A171" s="254" t="s">
        <v>83</v>
      </c>
      <c r="B171" s="255"/>
      <c r="C171" s="255"/>
      <c r="D171" s="255"/>
      <c r="E171" s="256"/>
    </row>
    <row r="172" spans="1:5" ht="12.75" customHeight="1" hidden="1">
      <c r="A172" s="254" t="s">
        <v>84</v>
      </c>
      <c r="B172" s="255"/>
      <c r="C172" s="255"/>
      <c r="D172" s="255"/>
      <c r="E172" s="256"/>
    </row>
    <row r="173" spans="1:5" ht="12.75" customHeight="1" hidden="1">
      <c r="A173" s="254" t="s">
        <v>99</v>
      </c>
      <c r="B173" s="255"/>
      <c r="C173" s="255"/>
      <c r="D173" s="255"/>
      <c r="E173" s="256"/>
    </row>
    <row r="174" spans="1:5" ht="12.75" customHeight="1" hidden="1">
      <c r="A174" s="272" t="s">
        <v>85</v>
      </c>
      <c r="B174" s="275"/>
      <c r="C174" s="275"/>
      <c r="D174" s="275"/>
      <c r="E174" s="276"/>
    </row>
  </sheetData>
  <sheetProtection/>
  <mergeCells count="106">
    <mergeCell ref="A167:E167"/>
    <mergeCell ref="A174:E174"/>
    <mergeCell ref="A168:E168"/>
    <mergeCell ref="A169:E169"/>
    <mergeCell ref="A170:E170"/>
    <mergeCell ref="A171:E171"/>
    <mergeCell ref="A172:E172"/>
    <mergeCell ref="A173:E173"/>
    <mergeCell ref="A155:E155"/>
    <mergeCell ref="A156:E156"/>
    <mergeCell ref="A157:E157"/>
    <mergeCell ref="A158:E158"/>
    <mergeCell ref="A164:E164"/>
    <mergeCell ref="A165:E165"/>
    <mergeCell ref="A162:E162"/>
    <mergeCell ref="A163:E163"/>
    <mergeCell ref="A159:E159"/>
    <mergeCell ref="A161:E161"/>
    <mergeCell ref="A140:E140"/>
    <mergeCell ref="A148:E148"/>
    <mergeCell ref="A149:E149"/>
    <mergeCell ref="A150:E150"/>
    <mergeCell ref="A151:E151"/>
    <mergeCell ref="A154:E154"/>
    <mergeCell ref="A138:E138"/>
    <mergeCell ref="A139:E139"/>
    <mergeCell ref="A153:E153"/>
    <mergeCell ref="A141:E141"/>
    <mergeCell ref="A142:E142"/>
    <mergeCell ref="A143:E143"/>
    <mergeCell ref="A144:E144"/>
    <mergeCell ref="A145:E145"/>
    <mergeCell ref="A146:E146"/>
    <mergeCell ref="A147:E147"/>
    <mergeCell ref="A136:E136"/>
    <mergeCell ref="A137:E137"/>
    <mergeCell ref="A35:G35"/>
    <mergeCell ref="B36:G36"/>
    <mergeCell ref="B37:G37"/>
    <mergeCell ref="B38:G38"/>
    <mergeCell ref="D116:E116"/>
    <mergeCell ref="D117:E117"/>
    <mergeCell ref="A135:E135"/>
    <mergeCell ref="B49:G49"/>
    <mergeCell ref="B62:G62"/>
    <mergeCell ref="B123:G123"/>
    <mergeCell ref="B124:G124"/>
    <mergeCell ref="B129:G129"/>
    <mergeCell ref="B57:G57"/>
    <mergeCell ref="B58:G58"/>
    <mergeCell ref="B59:G59"/>
    <mergeCell ref="A56:G56"/>
    <mergeCell ref="A46:G46"/>
    <mergeCell ref="A47:G47"/>
    <mergeCell ref="B48:G48"/>
    <mergeCell ref="B30:G30"/>
    <mergeCell ref="A34:G34"/>
    <mergeCell ref="B50:G50"/>
    <mergeCell ref="B53:G53"/>
    <mergeCell ref="A55:G55"/>
    <mergeCell ref="B22:G22"/>
    <mergeCell ref="B31:G31"/>
    <mergeCell ref="A131:E131"/>
    <mergeCell ref="A132:E132"/>
    <mergeCell ref="A133:E133"/>
    <mergeCell ref="A134:E134"/>
    <mergeCell ref="B60:G60"/>
    <mergeCell ref="B61:G61"/>
    <mergeCell ref="B127:G127"/>
    <mergeCell ref="B128:G128"/>
    <mergeCell ref="B126:G126"/>
    <mergeCell ref="B40:G40"/>
    <mergeCell ref="B42:G42"/>
    <mergeCell ref="B43:G43"/>
    <mergeCell ref="A64:G64"/>
    <mergeCell ref="A91:G91"/>
    <mergeCell ref="B125:G125"/>
    <mergeCell ref="A118:F118"/>
    <mergeCell ref="B51:G51"/>
    <mergeCell ref="B52:G52"/>
    <mergeCell ref="A121:G121"/>
    <mergeCell ref="A122:G122"/>
    <mergeCell ref="A8:G8"/>
    <mergeCell ref="B9:G9"/>
    <mergeCell ref="B10:G10"/>
    <mergeCell ref="B11:G11"/>
    <mergeCell ref="B12:G12"/>
    <mergeCell ref="B13:G13"/>
    <mergeCell ref="B41:G41"/>
    <mergeCell ref="B15:G15"/>
    <mergeCell ref="A1:G1"/>
    <mergeCell ref="D3:G3"/>
    <mergeCell ref="F4:G4"/>
    <mergeCell ref="B5:G5"/>
    <mergeCell ref="A7:G7"/>
    <mergeCell ref="B14:G14"/>
    <mergeCell ref="B16:G16"/>
    <mergeCell ref="A19:G19"/>
    <mergeCell ref="A20:G20"/>
    <mergeCell ref="B21:G21"/>
    <mergeCell ref="B39:G39"/>
    <mergeCell ref="B23:G23"/>
    <mergeCell ref="B24:G24"/>
    <mergeCell ref="A27:G27"/>
    <mergeCell ref="A28:G28"/>
    <mergeCell ref="B29:G29"/>
  </mergeCells>
  <dataValidations count="11">
    <dataValidation type="list" allowBlank="1" showInputMessage="1" sqref="B107:B110">
      <formula1>"Select type…, Staffing, Hardware, Software, Infrastructure, Reduced Congestion Cost, Consumer Savings"</formula1>
    </dataValidation>
    <dataValidation type="list" allowBlank="1" showInputMessage="1" sqref="B68">
      <formula1>"Select type…, Project, O&amp;M"</formula1>
    </dataValidation>
    <dataValidation type="list" allowBlank="1" showInputMessage="1" sqref="B85:B86">
      <formula1>"Select type…, Staff, Hardware"</formula1>
    </dataValidation>
    <dataValidation type="list" allowBlank="1" showInputMessage="1" sqref="B70:B73 B97:B100 B80:B84 B95">
      <formula1>"Select type…, Staffing, Hardware, Software, Infrastructure"</formula1>
    </dataValidation>
    <dataValidation type="list" allowBlank="1" showInputMessage="1" sqref="G20">
      <formula1>G156:G159</formula1>
    </dataValidation>
    <dataValidation type="list" allowBlank="1" showInputMessage="1" sqref="A20:F20">
      <formula1>A154:A159</formula1>
    </dataValidation>
    <dataValidation type="list" allowBlank="1" showInputMessage="1" sqref="A8">
      <formula1>A132:A151</formula1>
    </dataValidation>
    <dataValidation type="list" allowBlank="1" showInputMessage="1" sqref="A35:G35">
      <formula1>A168:A174</formula1>
    </dataValidation>
    <dataValidation type="list" allowBlank="1" showInputMessage="1" sqref="A28:G28">
      <formula1>A162:A165</formula1>
    </dataValidation>
    <dataValidation type="list" allowBlank="1" showInputMessage="1" sqref="A47:G47">
      <formula1>A174:A180</formula1>
    </dataValidation>
    <dataValidation type="list" allowBlank="1" showInputMessage="1" sqref="A56:G56">
      <formula1>A175:A181</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2" max="255" man="1"/>
  </rowBreaks>
</worksheet>
</file>

<file path=xl/worksheets/sheet11.xml><?xml version="1.0" encoding="utf-8"?>
<worksheet xmlns="http://schemas.openxmlformats.org/spreadsheetml/2006/main" xmlns:r="http://schemas.openxmlformats.org/officeDocument/2006/relationships">
  <sheetPr>
    <tabColor indexed="13"/>
  </sheetPr>
  <dimension ref="A1:O918"/>
  <sheetViews>
    <sheetView zoomScalePageLayoutView="0" workbookViewId="0" topLeftCell="A1">
      <selection activeCell="A65" sqref="A65:H65"/>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7.140625" style="2" customWidth="1"/>
    <col min="11" max="11" width="3.57421875" style="2" hidden="1" customWidth="1"/>
    <col min="12" max="12" width="9.00390625" style="2" customWidth="1"/>
    <col min="13" max="16384" width="9.140625" style="2" customWidth="1"/>
  </cols>
  <sheetData>
    <row r="1" spans="1:15" ht="21.75" thickBot="1" thickTop="1">
      <c r="A1" s="176" t="s">
        <v>56</v>
      </c>
      <c r="B1" s="177"/>
      <c r="C1" s="177"/>
      <c r="D1" s="177"/>
      <c r="E1" s="177"/>
      <c r="F1" s="177"/>
      <c r="G1" s="177"/>
      <c r="H1" s="178"/>
      <c r="I1" s="6"/>
      <c r="O1" s="7"/>
    </row>
    <row r="2" spans="1:15" ht="15" customHeight="1" thickBot="1" thickTop="1">
      <c r="A2" s="179"/>
      <c r="B2" s="179"/>
      <c r="C2" s="179"/>
      <c r="D2" s="179"/>
      <c r="E2" s="179"/>
      <c r="F2" s="179"/>
      <c r="G2" s="179"/>
      <c r="H2" s="179"/>
      <c r="I2" s="6"/>
      <c r="O2" s="7"/>
    </row>
    <row r="3" spans="1:15" ht="16.5" thickBot="1">
      <c r="A3" s="165" t="s">
        <v>46</v>
      </c>
      <c r="B3" s="166"/>
      <c r="C3" s="166"/>
      <c r="D3" s="166"/>
      <c r="E3" s="166"/>
      <c r="F3" s="166"/>
      <c r="G3" s="166"/>
      <c r="H3" s="167"/>
      <c r="I3" s="6"/>
      <c r="M3" s="8"/>
      <c r="N3" s="1"/>
      <c r="O3" s="7"/>
    </row>
    <row r="4" spans="1:15" ht="37.5" customHeight="1">
      <c r="A4" s="22" t="s">
        <v>22</v>
      </c>
      <c r="B4" s="103" t="str">
        <f>IF(ISBLANK('SCR760-1, -6 Detail'!B3),"",'SCR760-1, -6 Detail'!B3)</f>
        <v>SCR760-1, -6</v>
      </c>
      <c r="C4" s="180" t="s">
        <v>1</v>
      </c>
      <c r="D4" s="181"/>
      <c r="E4" s="182" t="s">
        <v>2</v>
      </c>
      <c r="F4" s="182"/>
      <c r="G4" s="183" t="str">
        <f>IF(ISBLANK('SCR760-1, -6 Detail'!F4),"",'SCR760-1, -6 Detail'!F4)</f>
        <v>ERCOT and TSPs</v>
      </c>
      <c r="H4" s="184"/>
      <c r="I4" s="9"/>
      <c r="O4" s="7"/>
    </row>
    <row r="5" spans="1:15" ht="12.75">
      <c r="A5" s="188" t="s">
        <v>4</v>
      </c>
      <c r="B5" s="190" t="str">
        <f>IF(ISBLANK('SCR760-1, -6 Detail'!D3),"",'SCR760-1, -6 Detail'!D3)</f>
        <v>Recommended Changes Needed from Information Model Manager and Topology Processor for Planning Models</v>
      </c>
      <c r="C5" s="191"/>
      <c r="D5" s="192"/>
      <c r="E5" s="196" t="s">
        <v>0</v>
      </c>
      <c r="F5" s="197"/>
      <c r="G5" s="183" t="str">
        <f>IF(ISBLANK('SCR760-1, -6 Detail'!B4),"",'SCR760-1, -6 Detail'!B4)</f>
        <v>SSWG</v>
      </c>
      <c r="H5" s="184"/>
      <c r="I5" s="9"/>
      <c r="O5" s="7"/>
    </row>
    <row r="6" spans="1:15" ht="12.75">
      <c r="A6" s="189"/>
      <c r="B6" s="193"/>
      <c r="C6" s="194"/>
      <c r="D6" s="195"/>
      <c r="E6" s="196" t="s">
        <v>3</v>
      </c>
      <c r="F6" s="197"/>
      <c r="G6" s="174">
        <f>IF(ISBLANK('SCR760-1, -6 Detail'!D4),"",'SCR760-1, -6 Detail'!D4)</f>
        <v>40611</v>
      </c>
      <c r="H6" s="175"/>
      <c r="I6" s="9"/>
      <c r="O6" s="7"/>
    </row>
    <row r="7" spans="1:15" ht="177.75" customHeight="1">
      <c r="A7" s="94" t="s">
        <v>57</v>
      </c>
      <c r="B7" s="162" t="str">
        <f>IF(ISBLANK('SCR760-1, -6 Detail'!B5),"",'SCR760-1, -6 Detail'!B5)</f>
        <v>(1) Modify Information Model Manager and Topology Processor to allow outputting of the latest version of Power System Simulation For Engineering (PSS/E).    To do this, implement an evaluation process where Steady State Working Group (SSWG) and ERCOT jointly recommend to ROS and ROS approves which new PSS/E data models should be evaluated for implementation into the IMM.  The evaluation would be done on an annual basis and timed so that new data types could be used for SSWG case-building the following year.   TSPs would be required to use MOD for modeling the data types until implemented in the IMM. 
(6) Allow capability to convert a FACTS device model in Information Model Manager to any possible FACTS device model allowed in PSS/E version 32.  In Information Model Manager, Add an attribute to allow the TSP to be able to select for each object (generator, switch shunt, or FACTS Device).  The TSP should be able to select the object it would like to see as a FACTS Device appear in the Topology Processor  case as opposed to all FACTS Devices be modeled as generators.  Any additional data parameters needed should be included as attributes, so that the Topology Processor can convert to the appropriate PSS/E model.</v>
      </c>
      <c r="C7" s="163"/>
      <c r="D7" s="163"/>
      <c r="E7" s="163"/>
      <c r="F7" s="163"/>
      <c r="G7" s="163"/>
      <c r="H7" s="164"/>
      <c r="I7" s="9"/>
      <c r="O7" s="7"/>
    </row>
    <row r="8" spans="1:15" ht="9.75" customHeight="1" thickBot="1">
      <c r="A8" s="10"/>
      <c r="B8" s="10"/>
      <c r="C8" s="10"/>
      <c r="D8" s="10"/>
      <c r="E8" s="10"/>
      <c r="F8" s="10"/>
      <c r="G8" s="10"/>
      <c r="H8" s="10"/>
      <c r="I8" s="9"/>
      <c r="O8" s="7"/>
    </row>
    <row r="9" spans="1:9" ht="16.5" thickBot="1">
      <c r="A9" s="165" t="s">
        <v>60</v>
      </c>
      <c r="B9" s="166"/>
      <c r="C9" s="166"/>
      <c r="D9" s="166"/>
      <c r="E9" s="166"/>
      <c r="F9" s="166"/>
      <c r="G9" s="166"/>
      <c r="H9" s="167"/>
      <c r="I9" s="9"/>
    </row>
    <row r="10" spans="1:9" ht="6.75" customHeight="1">
      <c r="A10" s="24"/>
      <c r="B10" s="25"/>
      <c r="C10" s="25"/>
      <c r="D10" s="25"/>
      <c r="E10" s="25"/>
      <c r="F10" s="25"/>
      <c r="G10" s="20"/>
      <c r="H10" s="19"/>
      <c r="I10" s="9"/>
    </row>
    <row r="11" spans="1:9" s="137" customFormat="1" ht="44.25" customHeight="1">
      <c r="A11" s="159" t="str">
        <f>IF(ISBLANK('SCR760-1, -6 Detail'!B9),"","1 - "&amp;'SCR760-1, -6 Detail'!B9)</f>
        <v>1 - The Planning Models will support the improvements being made to the load flow software being used by the ERCOT staff, ERCOT stakeholders, and the majority of the TSPs, which will improve the planning analysis being performed and keep ERCOT up to date with the analysis capability of the rest of the utility industry.  ERCOT and the majority of TSPs currently update to new PSS/E releases annually in accordance with good utility practice.</v>
      </c>
      <c r="B11" s="160"/>
      <c r="C11" s="160"/>
      <c r="D11" s="160"/>
      <c r="E11" s="160"/>
      <c r="F11" s="160"/>
      <c r="G11" s="160"/>
      <c r="H11" s="161"/>
      <c r="I11" s="136"/>
    </row>
    <row r="12" spans="1:9" ht="31.5" customHeight="1" hidden="1">
      <c r="A12" s="282">
        <f>IF(ISBLANK('SCR760-1, -6 Detail'!B10),"","2 - "&amp;'SCR760-1, -6 Detail'!B10)</f>
      </c>
      <c r="B12" s="283"/>
      <c r="C12" s="283"/>
      <c r="D12" s="283"/>
      <c r="E12" s="283"/>
      <c r="F12" s="283"/>
      <c r="G12" s="283"/>
      <c r="H12" s="284"/>
      <c r="I12" s="9"/>
    </row>
    <row r="13" spans="1:9" ht="12.75" customHeight="1" hidden="1">
      <c r="A13" s="171">
        <f>IF(ISBLANK('SCR760-1, -6 Detail'!B11),"","3 - "&amp;'SCR760-1, -6 Detail'!B11)</f>
      </c>
      <c r="B13" s="172"/>
      <c r="C13" s="172"/>
      <c r="D13" s="172"/>
      <c r="E13" s="172"/>
      <c r="F13" s="172"/>
      <c r="G13" s="172"/>
      <c r="H13" s="173"/>
      <c r="I13" s="9"/>
    </row>
    <row r="14" spans="1:9" ht="12.75" customHeight="1" hidden="1">
      <c r="A14" s="171"/>
      <c r="B14" s="172"/>
      <c r="C14" s="172"/>
      <c r="D14" s="172"/>
      <c r="E14" s="172"/>
      <c r="F14" s="172"/>
      <c r="G14" s="172"/>
      <c r="H14" s="173"/>
      <c r="I14" s="9"/>
    </row>
    <row r="15" spans="1:9" ht="12.75" customHeight="1" hidden="1">
      <c r="A15" s="171"/>
      <c r="B15" s="172"/>
      <c r="C15" s="172"/>
      <c r="D15" s="172"/>
      <c r="E15" s="172"/>
      <c r="F15" s="172"/>
      <c r="G15" s="172"/>
      <c r="H15" s="173"/>
      <c r="I15" s="9"/>
    </row>
    <row r="16" spans="1:9" ht="12.75" customHeight="1" hidden="1">
      <c r="A16" s="171"/>
      <c r="B16" s="172"/>
      <c r="C16" s="172"/>
      <c r="D16" s="172"/>
      <c r="E16" s="172"/>
      <c r="F16" s="172"/>
      <c r="G16" s="172"/>
      <c r="H16" s="173"/>
      <c r="I16" s="9"/>
    </row>
    <row r="17" spans="1:15" ht="6.75" customHeight="1" thickBot="1">
      <c r="A17" s="10"/>
      <c r="B17" s="10"/>
      <c r="C17" s="10"/>
      <c r="D17" s="10"/>
      <c r="E17" s="10"/>
      <c r="F17" s="10"/>
      <c r="G17" s="10"/>
      <c r="H17" s="10"/>
      <c r="I17" s="9"/>
      <c r="O17" s="7"/>
    </row>
    <row r="18" spans="1:9" ht="16.5" thickBot="1">
      <c r="A18" s="165" t="s">
        <v>52</v>
      </c>
      <c r="B18" s="166"/>
      <c r="C18" s="166"/>
      <c r="D18" s="166"/>
      <c r="E18" s="166"/>
      <c r="F18" s="166"/>
      <c r="G18" s="166"/>
      <c r="H18" s="167"/>
      <c r="I18" s="9"/>
    </row>
    <row r="19" spans="1:9" ht="6.75" customHeight="1" hidden="1">
      <c r="A19" s="22"/>
      <c r="B19" s="23"/>
      <c r="C19" s="23"/>
      <c r="D19" s="23"/>
      <c r="E19" s="23"/>
      <c r="F19" s="23"/>
      <c r="G19" s="36"/>
      <c r="H19" s="37"/>
      <c r="I19" s="9"/>
    </row>
    <row r="20" spans="1:9" ht="24.75" customHeight="1" hidden="1">
      <c r="A20" s="171">
        <f>IF(ISBLANK('SCR760-1, -6 Detail'!B21),"","1 - "&amp;'SCR760-1, -6 Detail'!B21)</f>
      </c>
      <c r="B20" s="172"/>
      <c r="C20" s="172"/>
      <c r="D20" s="172"/>
      <c r="E20" s="172"/>
      <c r="F20" s="172"/>
      <c r="G20" s="172"/>
      <c r="H20" s="173"/>
      <c r="I20" s="9"/>
    </row>
    <row r="21" spans="1:9" ht="6.75" customHeight="1" hidden="1">
      <c r="A21" s="153"/>
      <c r="B21" s="154"/>
      <c r="C21" s="154"/>
      <c r="D21" s="154"/>
      <c r="E21" s="154"/>
      <c r="F21" s="154"/>
      <c r="G21" s="154"/>
      <c r="H21" s="155"/>
      <c r="I21" s="9"/>
    </row>
    <row r="22" spans="1:9" ht="7.5" customHeight="1" hidden="1">
      <c r="A22" s="153"/>
      <c r="B22" s="154"/>
      <c r="C22" s="154"/>
      <c r="D22" s="154"/>
      <c r="E22" s="154"/>
      <c r="F22" s="154"/>
      <c r="G22" s="154"/>
      <c r="H22" s="155"/>
      <c r="I22" s="9"/>
    </row>
    <row r="23" spans="1:9" ht="6.75" customHeight="1" hidden="1">
      <c r="A23" s="185">
        <f>IF(ISBLANK('SCR760-1, -6 Detail'!B24),"","4 - "&amp;'SCR760-1, -6 Detail'!B24)</f>
      </c>
      <c r="B23" s="186"/>
      <c r="C23" s="186"/>
      <c r="D23" s="186"/>
      <c r="E23" s="186"/>
      <c r="F23" s="186"/>
      <c r="G23" s="186"/>
      <c r="H23" s="187"/>
      <c r="I23" s="9"/>
    </row>
    <row r="24" spans="1:9" s="13" customFormat="1" ht="6.75" customHeight="1" thickBot="1">
      <c r="A24" s="88"/>
      <c r="B24" s="88"/>
      <c r="C24" s="88"/>
      <c r="D24" s="89"/>
      <c r="E24" s="89"/>
      <c r="F24" s="89"/>
      <c r="G24" s="89"/>
      <c r="H24" s="91"/>
      <c r="I24" s="12"/>
    </row>
    <row r="25" spans="1:9" ht="16.5" thickBot="1">
      <c r="A25" s="165" t="s">
        <v>179</v>
      </c>
      <c r="B25" s="166"/>
      <c r="C25" s="166"/>
      <c r="D25" s="166"/>
      <c r="E25" s="166"/>
      <c r="F25" s="166"/>
      <c r="G25" s="166"/>
      <c r="H25" s="167"/>
      <c r="I25" s="9"/>
    </row>
    <row r="26" spans="1:9" ht="6.75" customHeight="1">
      <c r="A26" s="22"/>
      <c r="B26" s="23"/>
      <c r="C26" s="23"/>
      <c r="D26" s="23"/>
      <c r="E26" s="23"/>
      <c r="F26" s="23"/>
      <c r="G26" s="36"/>
      <c r="H26" s="37"/>
      <c r="I26" s="9"/>
    </row>
    <row r="27" spans="1:9" ht="30" customHeight="1">
      <c r="A27" s="159" t="str">
        <f>IF(ISBLANK('SCR760-1, -6 Detail'!B29),"","1 - "&amp;'SCR760-1, -6 Detail'!B29)</f>
        <v>1 - This functionality is fully supported via the Model on Demand (MOD).  TSPs can continue to use MOD as designed.</v>
      </c>
      <c r="B27" s="160"/>
      <c r="C27" s="160"/>
      <c r="D27" s="160"/>
      <c r="E27" s="160"/>
      <c r="F27" s="160"/>
      <c r="G27" s="160"/>
      <c r="H27" s="161"/>
      <c r="I27" s="9"/>
    </row>
    <row r="28" spans="1:9" ht="30" customHeight="1">
      <c r="A28" s="168" t="str">
        <f>IF(ISBLANK('SCR760-1, -6 Detail'!B30),"","2 - "&amp;'SCR760-1, -6 Detail'!B30)</f>
        <v>2 - ERCOT will load standard Planning Model Change Requests (PMCRs) via the Model on Demand and work with TSPs to resolve discrepancies.  </v>
      </c>
      <c r="B28" s="169"/>
      <c r="C28" s="169"/>
      <c r="D28" s="169"/>
      <c r="E28" s="169"/>
      <c r="F28" s="169"/>
      <c r="G28" s="169"/>
      <c r="H28" s="170"/>
      <c r="I28" s="9"/>
    </row>
    <row r="29" spans="1:9" ht="84.75" customHeight="1">
      <c r="A29" s="156" t="str">
        <f>IF(ISBLANK('SCR760-1, -6 Detail'!B31),"","3 - "&amp;'SCR760-1, -6 Detail'!B31)</f>
        <v>3 - ERCOT will create a MOD environment (TP-MOD) that will use a Topology-Processed seed from NMMS.  ERCOT will use PMCRs (future projects) and profiles submitted by TSPs in order to build future cases. Concurrently, ERCOT will maintain a second MOD environment (SSWG-MOD) that ERCOT will "seed" with an existing SSWG case chosen by SSWG.  ERCOT will submit necessary ERCOT data, facilitate use of the MOD application, and apply TSP submitted PMCRs and Profiles as required for SSWG.   TSPs can include any PMCRs they deem necessary in building cases to support their planning functions but must submit PMCRs that will work in ERCOT TP-MOD environment described above. ERCOT, TSPs, and any other Market Participant will be free to use either or both sets of cases.</v>
      </c>
      <c r="B29" s="157"/>
      <c r="C29" s="157"/>
      <c r="D29" s="157"/>
      <c r="E29" s="157"/>
      <c r="F29" s="157"/>
      <c r="G29" s="157"/>
      <c r="H29" s="158"/>
      <c r="I29" s="9"/>
    </row>
    <row r="30" spans="1:15" ht="6.75" customHeight="1" thickBot="1">
      <c r="A30" s="9"/>
      <c r="B30" s="9"/>
      <c r="C30" s="27"/>
      <c r="E30" s="9"/>
      <c r="F30" s="9"/>
      <c r="G30" s="9"/>
      <c r="H30" s="27"/>
      <c r="I30" s="9"/>
      <c r="J30" s="28"/>
      <c r="K30"/>
      <c r="O30" s="7"/>
    </row>
    <row r="31" spans="1:8" ht="16.5" thickBot="1">
      <c r="A31" s="165" t="s">
        <v>167</v>
      </c>
      <c r="B31" s="166"/>
      <c r="C31" s="166"/>
      <c r="D31" s="166"/>
      <c r="E31" s="166"/>
      <c r="F31" s="166"/>
      <c r="G31" s="166"/>
      <c r="H31" s="167"/>
    </row>
    <row r="32" spans="1:8" ht="6.75" customHeight="1">
      <c r="A32" s="22"/>
      <c r="B32" s="23"/>
      <c r="C32" s="23"/>
      <c r="D32" s="23"/>
      <c r="E32" s="23"/>
      <c r="F32" s="23"/>
      <c r="G32" s="36"/>
      <c r="H32" s="37"/>
    </row>
    <row r="33" spans="1:9" s="137" customFormat="1" ht="30" customHeight="1">
      <c r="A33" s="159" t="str">
        <f>IF(ISBLANK('SCR760-1, -6 Detail'!B36),"","1 - "&amp;'SCR760-1, -6 Detail'!B36)</f>
        <v>1 - The cost to identify equipment needing NOMCR following the implementation of these changes is equal to the cost to identify the equipment needing a standard PMCR prior to implementation of these changes resulting in no cost/benefit. </v>
      </c>
      <c r="B33" s="160"/>
      <c r="C33" s="160"/>
      <c r="D33" s="160"/>
      <c r="E33" s="160"/>
      <c r="F33" s="160"/>
      <c r="G33" s="160"/>
      <c r="H33" s="161"/>
      <c r="I33" s="138"/>
    </row>
    <row r="34" spans="1:9" s="137" customFormat="1" ht="30" customHeight="1">
      <c r="A34" s="159" t="str">
        <f>IF(ISBLANK('SCR760-1, -6 Detail'!B37),"","2 - "&amp;'SCR760-1, -6 Detail'!B37)</f>
        <v>2 - The cost to create NOMCR following the implementation of these changes is equal to the cost to create PMCR prior to implementation of these changes resulting in no cost/benefit.</v>
      </c>
      <c r="B34" s="160"/>
      <c r="C34" s="160"/>
      <c r="D34" s="160"/>
      <c r="E34" s="160"/>
      <c r="F34" s="160"/>
      <c r="G34" s="160"/>
      <c r="H34" s="161"/>
      <c r="I34" s="138"/>
    </row>
    <row r="35" spans="1:9" s="137" customFormat="1" ht="30" customHeight="1">
      <c r="A35" s="159" t="str">
        <f>IF(ISBLANK('SCR760-1, -6 Detail'!B38),"","3 - "&amp;'SCR760-1, -6 Detail'!B38)</f>
        <v>3 - The Topology Processor case is a one-time download before work begins on a new data set case build process.  There will be a minimum of two downloads of the Topology Processor data each year (Data Set A and Data Set B).</v>
      </c>
      <c r="B35" s="160"/>
      <c r="C35" s="160"/>
      <c r="D35" s="160"/>
      <c r="E35" s="160"/>
      <c r="F35" s="160"/>
      <c r="G35" s="160"/>
      <c r="H35" s="161"/>
      <c r="I35" s="138"/>
    </row>
    <row r="36" spans="1:9" s="137" customFormat="1" ht="30" customHeight="1">
      <c r="A36" s="159" t="str">
        <f>IF(ISBLANK('SCR760-1, -6 Detail'!B39),"","4 - "&amp;'SCR760-1, -6 Detail'!B39)</f>
        <v>4 - Costs from the Preliminary Impact Analysis (IA) have been used in the Cost portions of this document based on the mid-point of the range in the Prelimiary IA.</v>
      </c>
      <c r="B36" s="160"/>
      <c r="C36" s="160"/>
      <c r="D36" s="160"/>
      <c r="E36" s="160"/>
      <c r="F36" s="160"/>
      <c r="G36" s="160"/>
      <c r="H36" s="161"/>
      <c r="I36" s="138"/>
    </row>
    <row r="37" spans="1:9" s="137" customFormat="1" ht="84.75" customHeight="1">
      <c r="A37" s="159" t="str">
        <f>IF(ISBLANK('SCR760-1, -6 Detail'!B40),"","5 - "&amp;'SCR760-1, -6 Detail'!B40)</f>
        <v>5 - The Cost-Benefit Analysis considers costs and benefits over a four-year time period because 4 years is generally the depreciation life of software projects from a capital point of view.  Since this project will be capitalized, from an accounting perspective , its economic life will end at 4 years and there is likely to be no salvage value.   The useful life could be much longer than the economic life.   It is very possible that four years from now, a completely different solution will make the SCR760 effort obsolete.  But then there is chance that our SCR760 solution will continue to work.  Because of this unknown, software projects have a standard life of 4 years.  However, it is understood that the operation and maintenance costs outlined as ERCOT and Market Benefits will not end in four years given that conditions causing the need for SCR760 remain the same.</v>
      </c>
      <c r="B37" s="160"/>
      <c r="C37" s="160"/>
      <c r="D37" s="160"/>
      <c r="E37" s="160"/>
      <c r="F37" s="160"/>
      <c r="G37" s="160"/>
      <c r="H37" s="161"/>
      <c r="I37" s="138"/>
    </row>
    <row r="38" spans="1:9" s="137" customFormat="1" ht="30" customHeight="1">
      <c r="A38" s="159" t="str">
        <f>IF(ISBLANK('SCR760-1, -6 Detail'!B41),"","6 - "&amp;'SCR760-1, -6 Detail'!B41)</f>
        <v>6 - Costs and Benefits in Years 1 through 3 have not been escalated for inflation.</v>
      </c>
      <c r="B38" s="160"/>
      <c r="C38" s="160"/>
      <c r="D38" s="160"/>
      <c r="E38" s="160"/>
      <c r="F38" s="160"/>
      <c r="G38" s="160"/>
      <c r="H38" s="161"/>
      <c r="I38" s="138"/>
    </row>
    <row r="39" spans="1:9" s="137" customFormat="1" ht="30" customHeight="1">
      <c r="A39" s="159" t="str">
        <f>IF(ISBLANK('SCR760-1, -6 Detail'!B42),"","7 - "&amp;'SCR760-1, -6 Detail'!B42)</f>
        <v>7 - Staffing Productivity Benefit is calculated as follows: (#standard PMCRs/# PMCRs per hour * hourly rate) * # case building and/or case updating periods per year</v>
      </c>
      <c r="B39" s="160"/>
      <c r="C39" s="160"/>
      <c r="D39" s="160"/>
      <c r="E39" s="160"/>
      <c r="F39" s="160"/>
      <c r="G39" s="160"/>
      <c r="H39" s="161"/>
      <c r="I39" s="138"/>
    </row>
    <row r="40" spans="1:9" s="137" customFormat="1" ht="30" customHeight="1">
      <c r="A40" s="159" t="str">
        <f>IF(ISBLANK('SCR760-1, -6 Detail'!B43),"","8 - "&amp;'SCR760-1, -6 Detail'!B43)</f>
        <v>8 - The cost to establish the process, setup the environment and implement FACTS devices and fixed shunts, as described in 760-6, are proposed for Year 0 implementation of 760-1.</v>
      </c>
      <c r="B40" s="160"/>
      <c r="C40" s="160"/>
      <c r="D40" s="160"/>
      <c r="E40" s="160"/>
      <c r="F40" s="160"/>
      <c r="G40" s="160"/>
      <c r="H40" s="161"/>
      <c r="I40" s="138"/>
    </row>
    <row r="41" spans="1:9" s="137" customFormat="1" ht="30" customHeight="1">
      <c r="A41" s="159" t="str">
        <f>IF(ISBLANK('SCR760-1, -6 Detail'!B44),"","9 - "&amp;'SCR760-1, -6 Detail'!B44)</f>
        <v>9 - SSWG will convene an annual meeting to discuss and decide which new PSS/E data models should be implemented in IMM.</v>
      </c>
      <c r="B41" s="160"/>
      <c r="C41" s="160"/>
      <c r="D41" s="160"/>
      <c r="E41" s="160"/>
      <c r="F41" s="160"/>
      <c r="G41" s="160"/>
      <c r="H41" s="161"/>
      <c r="I41" s="136"/>
    </row>
    <row r="42" spans="1:9" s="137" customFormat="1" ht="30" customHeight="1">
      <c r="A42" s="159" t="str">
        <f>IF(ISBLANK('SCR760-1, -6 Detail'!B45),"","10 - "&amp;'SCR760-1, -6 Detail'!B45)</f>
        <v>10 - The cost to to implement other devices, which are not yet defined, are estimated to occur every other year and are included in Year 1 and Year 3 Ongoing Model Maintenance costs.</v>
      </c>
      <c r="B42" s="160"/>
      <c r="C42" s="160"/>
      <c r="D42" s="160"/>
      <c r="E42" s="160"/>
      <c r="F42" s="160"/>
      <c r="G42" s="160"/>
      <c r="H42" s="161"/>
      <c r="I42" s="136"/>
    </row>
    <row r="43" spans="1:9" s="137" customFormat="1" ht="30" customHeight="1">
      <c r="A43" s="159" t="str">
        <f>IF(ISBLANK('SCR760-1, -6 Detail'!B46),"","11 - "&amp;'SCR760-1, -6 Detail'!B46)</f>
        <v>11 - Year 2 Ongoing Model Maintenance costs are lower they include only the ongoing FTE support costs for previously implemented device types.  It is assumed that the implementation of new devices from the latest PSS/E are required approximately every other year.</v>
      </c>
      <c r="B43" s="160"/>
      <c r="C43" s="160"/>
      <c r="D43" s="160"/>
      <c r="E43" s="160"/>
      <c r="F43" s="160"/>
      <c r="G43" s="160"/>
      <c r="H43" s="161"/>
      <c r="I43" s="136"/>
    </row>
    <row r="44" spans="1:9" s="137" customFormat="1" ht="30" customHeight="1">
      <c r="A44" s="159" t="str">
        <f>IF(ISBLANK('SCR760-1, -6 Detail'!B47),"","12 - "&amp;'SCR760-1, -6 Detail'!B47)</f>
        <v>12 - ERCOT will provide an analysis of new device types submitted to the Planning Model through PMCR so that these devices can be considered in the joint planning meeting. </v>
      </c>
      <c r="B44" s="160"/>
      <c r="C44" s="160"/>
      <c r="D44" s="160"/>
      <c r="E44" s="160"/>
      <c r="F44" s="160"/>
      <c r="G44" s="160"/>
      <c r="H44" s="161"/>
      <c r="I44" s="136"/>
    </row>
    <row r="45" spans="1:9" s="137" customFormat="1" ht="30" customHeight="1" thickBot="1">
      <c r="A45" s="159" t="str">
        <f>IF(ISBLANK('SCR760-1, -6 Detail'!B48),"","13 - "&amp;'SCR760-1, -6 Detail'!B48)</f>
        <v>13 - The maximum number of known records that can be eliminated as a result of the implementation of this change is one hundred and sixty-nine (169).  This is used for calculating the Year 0 benefit.  For Years 1-Year 3, the number of records is increased by 20%.</v>
      </c>
      <c r="B45" s="160"/>
      <c r="C45" s="160"/>
      <c r="D45" s="160"/>
      <c r="E45" s="160"/>
      <c r="F45" s="160"/>
      <c r="G45" s="160"/>
      <c r="H45" s="161"/>
      <c r="I45" s="136"/>
    </row>
    <row r="46" spans="1:8" ht="16.5" thickBot="1">
      <c r="A46" s="165" t="s">
        <v>142</v>
      </c>
      <c r="B46" s="166"/>
      <c r="C46" s="166"/>
      <c r="D46" s="166"/>
      <c r="E46" s="166"/>
      <c r="F46" s="166"/>
      <c r="G46" s="166"/>
      <c r="H46" s="167"/>
    </row>
    <row r="47" spans="1:8" ht="6.75" customHeight="1">
      <c r="A47" s="22"/>
      <c r="B47" s="23"/>
      <c r="C47" s="23"/>
      <c r="D47" s="23"/>
      <c r="E47" s="23"/>
      <c r="F47" s="23"/>
      <c r="G47" s="36"/>
      <c r="H47" s="37"/>
    </row>
    <row r="48" spans="1:9" s="137" customFormat="1" ht="30" customHeight="1">
      <c r="A48" s="159" t="str">
        <f>IF(ISBLANK('SCR760-1, -6 Detail'!B52),"","1 - "&amp;'SCR760-1, -6 Detail'!B52)</f>
        <v>1 - ERCOT is responsible for reviewing and accepting standard PMCRs submitted by TSPs.  </v>
      </c>
      <c r="B48" s="160"/>
      <c r="C48" s="160"/>
      <c r="D48" s="160"/>
      <c r="E48" s="160"/>
      <c r="F48" s="160"/>
      <c r="G48" s="160"/>
      <c r="H48" s="161"/>
      <c r="I48" s="138"/>
    </row>
    <row r="49" spans="1:9" s="137" customFormat="1" ht="30" customHeight="1">
      <c r="A49" s="159" t="str">
        <f>IF(ISBLANK('SCR760-1, -6 Detail'!B53),"","2 - "&amp;'SCR760-1, -6 Detail'!B53)</f>
        <v>2 - ERCOT is responsible for reviewing and validating NOMCRs</v>
      </c>
      <c r="B49" s="160"/>
      <c r="C49" s="160"/>
      <c r="D49" s="160"/>
      <c r="E49" s="160"/>
      <c r="F49" s="160"/>
      <c r="G49" s="160"/>
      <c r="H49" s="161"/>
      <c r="I49" s="138"/>
    </row>
    <row r="50" spans="1:9" s="137" customFormat="1" ht="30" customHeight="1">
      <c r="A50" s="159" t="str">
        <f>IF(ISBLANK('SCR760-1, -6 Detail'!B54),"","3 - "&amp;'SCR760-1, -6 Detail'!B54)</f>
        <v>3 - Benefit is derived from one time entry for NOMCR versus review of standard PMCRs at case building and/or case updating time to make sure it is needed x 10 case building and/or case updating periods per year.</v>
      </c>
      <c r="B50" s="160"/>
      <c r="C50" s="160"/>
      <c r="D50" s="160"/>
      <c r="E50" s="160"/>
      <c r="F50" s="160"/>
      <c r="G50" s="160"/>
      <c r="H50" s="161"/>
      <c r="I50" s="138"/>
    </row>
    <row r="51" spans="1:9" s="137" customFormat="1" ht="30" customHeight="1">
      <c r="A51" s="159" t="str">
        <f>IF(ISBLANK('SCR760-1, -6 Detail'!B55),"","4 - "&amp;'SCR760-1, -6 Detail'!B55)</f>
        <v>4 - The benefit is measured as the annual time saved because there are fewer PMCRs to review during each case building and/or case updating period following the implementation of these changes.</v>
      </c>
      <c r="B51" s="160"/>
      <c r="C51" s="160"/>
      <c r="D51" s="160"/>
      <c r="E51" s="160"/>
      <c r="F51" s="160"/>
      <c r="G51" s="160"/>
      <c r="H51" s="161"/>
      <c r="I51" s="138"/>
    </row>
    <row r="52" spans="1:9" s="137" customFormat="1" ht="30" customHeight="1">
      <c r="A52" s="159" t="str">
        <f>IF(ISBLANK('SCR760-1, -6 Detail'!B56),"","5 - "&amp;'SCR760-1, -6 Detail'!B56)</f>
        <v>5 - ERCOT uses a blended rate of $65/hour for internal labor for all project estimates.</v>
      </c>
      <c r="B52" s="160"/>
      <c r="C52" s="160"/>
      <c r="D52" s="160"/>
      <c r="E52" s="160"/>
      <c r="F52" s="160"/>
      <c r="G52" s="160"/>
      <c r="H52" s="161"/>
      <c r="I52" s="138"/>
    </row>
    <row r="53" spans="1:9" s="137" customFormat="1" ht="30" customHeight="1" thickBot="1">
      <c r="A53" s="159" t="str">
        <f>IF(ISBLANK('SCR760-1, -6 Detail'!B57),"","6 - "&amp;'SCR760-1, -6 Detail'!B57)</f>
        <v>6 - On average, ten (10) standard PMCRs can be reviewed and accepted per hour.</v>
      </c>
      <c r="B53" s="160"/>
      <c r="C53" s="160"/>
      <c r="D53" s="160"/>
      <c r="E53" s="160"/>
      <c r="F53" s="160"/>
      <c r="G53" s="160"/>
      <c r="H53" s="161"/>
      <c r="I53" s="138"/>
    </row>
    <row r="54" spans="1:8" ht="16.5" thickBot="1">
      <c r="A54" s="165" t="s">
        <v>143</v>
      </c>
      <c r="B54" s="166"/>
      <c r="C54" s="166"/>
      <c r="D54" s="166"/>
      <c r="E54" s="166"/>
      <c r="F54" s="166"/>
      <c r="G54" s="166"/>
      <c r="H54" s="167"/>
    </row>
    <row r="55" spans="1:8" ht="6.75" customHeight="1">
      <c r="A55" s="22"/>
      <c r="B55" s="23"/>
      <c r="C55" s="23"/>
      <c r="D55" s="23"/>
      <c r="E55" s="23"/>
      <c r="F55" s="23"/>
      <c r="G55" s="36"/>
      <c r="H55" s="37"/>
    </row>
    <row r="56" spans="1:9" s="137" customFormat="1" ht="30" customHeight="1">
      <c r="A56" s="159" t="str">
        <f>IF(ISBLANK('SCR760-1, -6 Detail'!B61),"","1 - "&amp;'SCR760-1, -6 Detail'!B61)</f>
        <v>1 - TSPs are responsible for the creation, review and maintenance of standard PMCRs.</v>
      </c>
      <c r="B56" s="160"/>
      <c r="C56" s="160"/>
      <c r="D56" s="160"/>
      <c r="E56" s="160"/>
      <c r="F56" s="160"/>
      <c r="G56" s="160"/>
      <c r="H56" s="161"/>
      <c r="I56" s="138"/>
    </row>
    <row r="57" spans="1:9" s="137" customFormat="1" ht="30" customHeight="1">
      <c r="A57" s="159" t="str">
        <f>IF(ISBLANK('SCR760-1, -6 Detail'!B62),"","2 - "&amp;'SCR760-1, -6 Detail'!B62)</f>
        <v>2 - TSPs are responsible for the creation and submittal of NOMCRs</v>
      </c>
      <c r="B57" s="160"/>
      <c r="C57" s="160"/>
      <c r="D57" s="160"/>
      <c r="E57" s="160"/>
      <c r="F57" s="160"/>
      <c r="G57" s="160"/>
      <c r="H57" s="161"/>
      <c r="I57" s="138"/>
    </row>
    <row r="58" spans="1:9" s="137" customFormat="1" ht="30" customHeight="1">
      <c r="A58" s="159" t="str">
        <f>IF(ISBLANK('SCR760-1, -6 Detail'!B63),"","3 - "&amp;'SCR760-1, -6 Detail'!B63)</f>
        <v>3 - All standard PMCRs will be built from scratch and reviewed for each model each time there is a Topology Processor download and reviewed for quarterly updates to avoid data errors.</v>
      </c>
      <c r="B58" s="160"/>
      <c r="C58" s="160"/>
      <c r="D58" s="160"/>
      <c r="E58" s="160"/>
      <c r="F58" s="160"/>
      <c r="G58" s="160"/>
      <c r="H58" s="161"/>
      <c r="I58" s="138"/>
    </row>
    <row r="59" spans="1:9" s="137" customFormat="1" ht="30" customHeight="1">
      <c r="A59" s="159" t="str">
        <f>IF(ISBLANK('SCR760-1, -6 Detail'!B64),"","4 - "&amp;'SCR760-1, -6 Detail'!B64)</f>
        <v>4 - Benefit is derived from one time entry for NOMCR versus creation and review of standard PMCRs at case building and/or case updating time to make sure it is needed x 10 case building and/or case updating periods per year.</v>
      </c>
      <c r="B59" s="160"/>
      <c r="C59" s="160"/>
      <c r="D59" s="160"/>
      <c r="E59" s="160"/>
      <c r="F59" s="160"/>
      <c r="G59" s="160"/>
      <c r="H59" s="161"/>
      <c r="I59" s="138"/>
    </row>
    <row r="60" spans="1:9" s="137" customFormat="1" ht="30" customHeight="1">
      <c r="A60" s="159" t="str">
        <f>IF(ISBLANK('SCR760-1, -6 Detail'!B65),"","5 - "&amp;'SCR760-1, -6 Detail'!B65)</f>
        <v>5 - Experienced transmission planners must be responsible for creating standard PMCRs.  The hourly rate of $100 reflects the fully loaded cost of such an employee.</v>
      </c>
      <c r="B60" s="160"/>
      <c r="C60" s="160"/>
      <c r="D60" s="160"/>
      <c r="E60" s="160"/>
      <c r="F60" s="160"/>
      <c r="G60" s="160"/>
      <c r="H60" s="161"/>
      <c r="I60" s="138"/>
    </row>
    <row r="61" spans="1:9" s="137" customFormat="1" ht="30" customHeight="1" thickBot="1">
      <c r="A61" s="159" t="str">
        <f>IF(ISBLANK('SCR760-1, -6 Detail'!B66),"","6 - "&amp;'SCR760-1, -6 Detail'!B66)</f>
        <v>6 - On average, six (6) standard PMCRs can be created and submitted per hour.</v>
      </c>
      <c r="B61" s="160"/>
      <c r="C61" s="160"/>
      <c r="D61" s="160"/>
      <c r="E61" s="160"/>
      <c r="F61" s="160"/>
      <c r="G61" s="160"/>
      <c r="H61" s="161"/>
      <c r="I61" s="138"/>
    </row>
    <row r="62" spans="1:8" ht="16.5" thickBot="1">
      <c r="A62" s="165" t="s">
        <v>189</v>
      </c>
      <c r="B62" s="166"/>
      <c r="C62" s="166"/>
      <c r="D62" s="166"/>
      <c r="E62" s="166"/>
      <c r="F62" s="166"/>
      <c r="G62" s="166"/>
      <c r="H62" s="167"/>
    </row>
    <row r="63" spans="1:8" ht="6.75" customHeight="1">
      <c r="A63" s="22"/>
      <c r="B63" s="23"/>
      <c r="C63" s="23"/>
      <c r="D63" s="23"/>
      <c r="E63" s="23"/>
      <c r="F63" s="23"/>
      <c r="G63" s="36"/>
      <c r="H63" s="37"/>
    </row>
    <row r="64" spans="1:9" s="137" customFormat="1" ht="129" customHeight="1">
      <c r="A64" s="159" t="s">
        <v>194</v>
      </c>
      <c r="B64" s="160"/>
      <c r="C64" s="160"/>
      <c r="D64" s="160"/>
      <c r="E64" s="160"/>
      <c r="F64" s="160"/>
      <c r="G64" s="160"/>
      <c r="H64" s="161"/>
      <c r="I64" s="138"/>
    </row>
    <row r="65" spans="1:9" s="137" customFormat="1" ht="111" customHeight="1" thickBot="1">
      <c r="A65" s="159" t="s">
        <v>195</v>
      </c>
      <c r="B65" s="160"/>
      <c r="C65" s="160"/>
      <c r="D65" s="160"/>
      <c r="E65" s="160"/>
      <c r="F65" s="160"/>
      <c r="G65" s="160"/>
      <c r="H65" s="161"/>
      <c r="I65" s="138"/>
    </row>
    <row r="66" spans="1:15" ht="16.5" thickBot="1">
      <c r="A66" s="165" t="s">
        <v>70</v>
      </c>
      <c r="B66" s="166"/>
      <c r="C66" s="166"/>
      <c r="D66" s="166"/>
      <c r="E66" s="166"/>
      <c r="F66" s="166"/>
      <c r="G66" s="166"/>
      <c r="H66" s="167"/>
      <c r="I66" s="9"/>
      <c r="O66" s="7"/>
    </row>
    <row r="67" spans="1:15" ht="7.5" customHeight="1">
      <c r="A67" s="29"/>
      <c r="B67" s="14"/>
      <c r="C67" s="14"/>
      <c r="D67" s="14"/>
      <c r="E67" s="14"/>
      <c r="F67" s="14"/>
      <c r="G67" s="14"/>
      <c r="H67" s="30"/>
      <c r="I67" s="9"/>
      <c r="O67" s="7"/>
    </row>
    <row r="68" spans="1:15" ht="15.75" customHeight="1">
      <c r="A68" s="125" t="s">
        <v>69</v>
      </c>
      <c r="B68" s="1" t="s">
        <v>5</v>
      </c>
      <c r="C68" s="198">
        <f>ROUND('SCR760-1, -6 Detail'!C76+'SCR760-1, -6 Detail'!J76,2-LEN(INT('SCR760-1, -6 Detail'!C76+'SCR760-1, -6 Detail'!J76)))</f>
        <v>490000</v>
      </c>
      <c r="D68" s="198"/>
      <c r="E68" s="4"/>
      <c r="F68" s="1"/>
      <c r="G68" s="1"/>
      <c r="H68" s="209" t="s">
        <v>71</v>
      </c>
      <c r="I68" s="9"/>
      <c r="O68" s="7"/>
    </row>
    <row r="69" spans="1:15" ht="15.75">
      <c r="A69" s="31"/>
      <c r="B69" s="1" t="s">
        <v>6</v>
      </c>
      <c r="C69" s="198">
        <f>ROUND('SCR760-1, -6 Detail'!C110+'SCR760-1, -6 Detail'!J110,2-LEN(INT('SCR760-1, -6 Detail'!C110+'SCR760-1, -6 Detail'!J110)))</f>
        <v>0</v>
      </c>
      <c r="D69" s="198"/>
      <c r="E69" s="4"/>
      <c r="F69" s="1"/>
      <c r="G69" s="1"/>
      <c r="H69" s="210"/>
      <c r="I69" s="9"/>
      <c r="O69" s="7"/>
    </row>
    <row r="70" spans="1:15" ht="15.75">
      <c r="A70" s="31"/>
      <c r="B70" s="212" t="s">
        <v>7</v>
      </c>
      <c r="C70" s="212"/>
      <c r="D70" s="213">
        <f>ROUND(C68+C69,2-LEN(INT(C68+C69)))</f>
        <v>490000</v>
      </c>
      <c r="E70" s="213"/>
      <c r="F70" s="1"/>
      <c r="G70" s="1"/>
      <c r="H70" s="211"/>
      <c r="I70" s="9"/>
      <c r="O70" s="7"/>
    </row>
    <row r="71" spans="1:15" ht="15.75">
      <c r="A71" s="32"/>
      <c r="B71" s="1" t="s">
        <v>68</v>
      </c>
      <c r="C71" s="198">
        <f>ROUND(SUM('SCR760-1, -6 Detail'!C78:C81)+SUM('SCR760-1, -6 Detail'!J78:J81),2-LEN(INT(SUM('SCR760-1, -6 Detail'!C78:C81)+SUM('SCR760-1, -6 Detail'!J78:J81))))</f>
        <v>590000</v>
      </c>
      <c r="D71" s="198"/>
      <c r="E71" s="4"/>
      <c r="F71" s="1"/>
      <c r="G71" s="1"/>
      <c r="H71" s="17"/>
      <c r="I71" s="9"/>
      <c r="O71" s="7"/>
    </row>
    <row r="72" spans="1:15" ht="15.75">
      <c r="A72" s="32"/>
      <c r="B72" s="1" t="s">
        <v>8</v>
      </c>
      <c r="C72" s="198">
        <f>ROUND(SUM('SCR760-1, -6 Detail'!C105:C108)+SUM('SCR760-1, -6 Detail'!J99:J102),2-LEN(INT(SUM('SCR760-1, -6 Detail'!C105:C108)+SUM('SCR760-1, -6 Detail'!J99:J102))))</f>
        <v>0</v>
      </c>
      <c r="D72" s="198"/>
      <c r="E72" s="4"/>
      <c r="F72" s="1"/>
      <c r="G72" s="1"/>
      <c r="H72" s="17"/>
      <c r="I72" s="9"/>
      <c r="O72" s="7"/>
    </row>
    <row r="73" spans="1:15" ht="15.75">
      <c r="A73" s="32"/>
      <c r="B73" s="212" t="s">
        <v>9</v>
      </c>
      <c r="C73" s="212"/>
      <c r="D73" s="214">
        <f>C71+C72</f>
        <v>590000</v>
      </c>
      <c r="E73" s="214"/>
      <c r="F73" s="1"/>
      <c r="G73" s="1"/>
      <c r="H73" s="17"/>
      <c r="I73" s="9"/>
      <c r="O73" s="7"/>
    </row>
    <row r="74" spans="1:15" ht="15.75">
      <c r="A74" s="32"/>
      <c r="B74" s="1"/>
      <c r="C74" s="1"/>
      <c r="D74" s="1"/>
      <c r="E74" s="1"/>
      <c r="F74" s="201">
        <f>ROUND(D70+D73,2-LEN(INT(D70+D73)))</f>
        <v>1100000</v>
      </c>
      <c r="G74" s="201"/>
      <c r="H74" s="126" t="s">
        <v>10</v>
      </c>
      <c r="I74" s="9"/>
      <c r="O74" s="7"/>
    </row>
    <row r="75" spans="1:15" ht="6.75" customHeight="1">
      <c r="A75" s="33"/>
      <c r="B75" s="1"/>
      <c r="C75" s="1"/>
      <c r="D75" s="1"/>
      <c r="E75" s="1"/>
      <c r="F75" s="4"/>
      <c r="G75" s="4"/>
      <c r="H75" s="34"/>
      <c r="I75" s="9"/>
      <c r="O75" s="7"/>
    </row>
    <row r="76" spans="1:15" ht="15.75">
      <c r="A76" s="125" t="s">
        <v>11</v>
      </c>
      <c r="B76" s="1" t="s">
        <v>12</v>
      </c>
      <c r="C76" s="198">
        <f>ROUND('SCR760-1, -6 Detail'!C96,2-LEN(INT('SCR760-1, -6 Detail'!C96)))</f>
        <v>46000</v>
      </c>
      <c r="D76" s="198"/>
      <c r="E76" s="1"/>
      <c r="F76" s="4"/>
      <c r="G76" s="4"/>
      <c r="H76" s="34"/>
      <c r="I76" s="9"/>
      <c r="O76" s="7"/>
    </row>
    <row r="77" spans="1:15" ht="15.75">
      <c r="A77" s="31"/>
      <c r="B77" s="1" t="s">
        <v>13</v>
      </c>
      <c r="C77" s="198">
        <f>ROUND('SCR760-1, -6 Detail'!C120,2-LEN(INT('SCR760-1, -6 Detail'!C120)))</f>
        <v>120000</v>
      </c>
      <c r="D77" s="198"/>
      <c r="E77" s="1"/>
      <c r="F77" s="4"/>
      <c r="G77" s="4"/>
      <c r="H77" s="34"/>
      <c r="I77" s="9"/>
      <c r="O77" s="7"/>
    </row>
    <row r="78" spans="1:15" ht="15.75">
      <c r="A78" s="31"/>
      <c r="B78" s="1"/>
      <c r="C78" s="1"/>
      <c r="D78" s="15"/>
      <c r="E78" s="15"/>
      <c r="F78" s="201">
        <f>ROUND(C76+C77,2-LEN(INT(C76+C77)))</f>
        <v>170000</v>
      </c>
      <c r="G78" s="201"/>
      <c r="H78" s="126" t="s">
        <v>14</v>
      </c>
      <c r="I78" s="9"/>
      <c r="O78" s="7"/>
    </row>
    <row r="79" spans="1:15" ht="6.75" customHeight="1">
      <c r="A79" s="31"/>
      <c r="B79" s="1"/>
      <c r="C79" s="1"/>
      <c r="D79" s="1"/>
      <c r="E79" s="1"/>
      <c r="F79" s="4"/>
      <c r="G79" s="4"/>
      <c r="H79" s="17"/>
      <c r="I79" s="9"/>
      <c r="O79" s="7"/>
    </row>
    <row r="80" spans="1:15" ht="16.5" thickBot="1">
      <c r="A80" s="31"/>
      <c r="B80" s="1"/>
      <c r="C80" s="202" t="s">
        <v>43</v>
      </c>
      <c r="D80" s="202"/>
      <c r="E80" s="202"/>
      <c r="F80" s="203">
        <f>ROUND(F78-F74,3-LEN(INT(F78-F74)))</f>
        <v>-930000</v>
      </c>
      <c r="G80" s="203"/>
      <c r="H80" s="17"/>
      <c r="I80" s="9"/>
      <c r="O80" s="7"/>
    </row>
    <row r="81" spans="1:15" ht="7.5" customHeight="1" thickTop="1">
      <c r="A81" s="35"/>
      <c r="B81" s="20"/>
      <c r="C81" s="20"/>
      <c r="D81" s="20"/>
      <c r="E81" s="20"/>
      <c r="F81" s="20"/>
      <c r="G81" s="20"/>
      <c r="H81" s="19"/>
      <c r="I81" s="9"/>
      <c r="O81" s="7"/>
    </row>
    <row r="82" spans="1:15" ht="19.5" customHeight="1">
      <c r="A82" s="18"/>
      <c r="B82" s="9"/>
      <c r="C82" s="27"/>
      <c r="G82" s="9"/>
      <c r="H82" s="27"/>
      <c r="I82" s="9"/>
      <c r="O82" s="7"/>
    </row>
    <row r="83" spans="1:9" ht="13.5" customHeight="1">
      <c r="A83" s="1"/>
      <c r="B83" s="1"/>
      <c r="C83" s="1"/>
      <c r="D83" s="1"/>
      <c r="E83" s="1"/>
      <c r="F83" s="1"/>
      <c r="G83" s="1"/>
      <c r="H83" s="1"/>
      <c r="I83" s="9"/>
    </row>
    <row r="84" spans="1:9" ht="15" customHeight="1">
      <c r="A84" s="1"/>
      <c r="B84" s="1"/>
      <c r="C84" s="1"/>
      <c r="D84" s="1"/>
      <c r="E84" s="1"/>
      <c r="F84" s="1"/>
      <c r="G84" s="1"/>
      <c r="H84" s="1"/>
      <c r="I84" s="9"/>
    </row>
    <row r="85" spans="1:9" ht="16.5" hidden="1" thickBot="1">
      <c r="A85" s="204" t="s">
        <v>23</v>
      </c>
      <c r="B85" s="205"/>
      <c r="C85" s="205"/>
      <c r="D85" s="205"/>
      <c r="E85" s="205"/>
      <c r="F85" s="205"/>
      <c r="G85" s="205"/>
      <c r="H85" s="206"/>
      <c r="I85" s="9"/>
    </row>
    <row r="86" spans="1:9" ht="12.75" hidden="1">
      <c r="A86" s="38"/>
      <c r="B86" s="39"/>
      <c r="C86" s="39"/>
      <c r="D86" s="39"/>
      <c r="E86" s="39"/>
      <c r="F86" s="39"/>
      <c r="G86" s="39"/>
      <c r="H86" s="30"/>
      <c r="I86" s="9"/>
    </row>
    <row r="87" spans="1:9" ht="12.75" hidden="1">
      <c r="A87" s="21"/>
      <c r="B87" s="5"/>
      <c r="C87" s="5"/>
      <c r="D87" s="5"/>
      <c r="E87" s="5"/>
      <c r="F87" s="5"/>
      <c r="G87" s="5"/>
      <c r="H87" s="17"/>
      <c r="I87" s="9"/>
    </row>
    <row r="88" spans="1:9" ht="12.75" hidden="1">
      <c r="A88" s="40" t="s">
        <v>15</v>
      </c>
      <c r="B88" s="41" t="s">
        <v>16</v>
      </c>
      <c r="C88" s="41"/>
      <c r="D88" s="42"/>
      <c r="E88" s="85">
        <f>QSECount</f>
        <v>0</v>
      </c>
      <c r="F88" s="79"/>
      <c r="G88" s="26"/>
      <c r="H88" s="80"/>
      <c r="I88" s="9"/>
    </row>
    <row r="89" spans="1:9" ht="12.75" hidden="1">
      <c r="A89" s="40"/>
      <c r="B89" s="41" t="s">
        <v>17</v>
      </c>
      <c r="C89" s="41"/>
      <c r="D89" s="42"/>
      <c r="E89" s="85" t="e">
        <f>CRCount</f>
        <v>#REF!</v>
      </c>
      <c r="F89" s="79"/>
      <c r="G89" s="26"/>
      <c r="H89" s="80"/>
      <c r="I89" s="9"/>
    </row>
    <row r="90" spans="1:9" ht="12.75" hidden="1">
      <c r="A90" s="40"/>
      <c r="B90" s="41" t="s">
        <v>18</v>
      </c>
      <c r="C90" s="41"/>
      <c r="D90" s="42"/>
      <c r="E90" s="85" t="e">
        <f>TDSPCount</f>
        <v>#REF!</v>
      </c>
      <c r="F90" s="79"/>
      <c r="G90" s="26"/>
      <c r="H90" s="80"/>
      <c r="I90" s="9"/>
    </row>
    <row r="91" spans="1:9" ht="12.75" hidden="1">
      <c r="A91" s="40"/>
      <c r="B91" s="41" t="s">
        <v>19</v>
      </c>
      <c r="C91" s="41"/>
      <c r="D91" s="42"/>
      <c r="E91" s="85" t="e">
        <f>RESCount</f>
        <v>#REF!</v>
      </c>
      <c r="F91" s="79"/>
      <c r="G91" s="26"/>
      <c r="H91" s="80"/>
      <c r="I91" s="9"/>
    </row>
    <row r="92" spans="1:9" ht="12.75" hidden="1">
      <c r="A92" s="40"/>
      <c r="B92" s="5"/>
      <c r="C92" s="5"/>
      <c r="D92" s="26"/>
      <c r="E92" s="86"/>
      <c r="F92" s="26"/>
      <c r="G92" s="26"/>
      <c r="H92" s="17"/>
      <c r="I92" s="9"/>
    </row>
    <row r="93" spans="1:9" ht="12.75" hidden="1">
      <c r="A93" s="207" t="s">
        <v>20</v>
      </c>
      <c r="B93" s="208"/>
      <c r="C93" s="15"/>
      <c r="D93" s="15"/>
      <c r="E93" s="87">
        <v>0.06</v>
      </c>
      <c r="F93" s="43"/>
      <c r="G93" s="43"/>
      <c r="H93" s="17"/>
      <c r="I93" s="9"/>
    </row>
    <row r="94" spans="1:9" ht="12.75" hidden="1">
      <c r="A94" s="199" t="s">
        <v>21</v>
      </c>
      <c r="B94" s="200"/>
      <c r="C94" s="200"/>
      <c r="D94" s="15"/>
      <c r="E94" s="15"/>
      <c r="F94" s="43"/>
      <c r="G94" s="43"/>
      <c r="H94" s="17"/>
      <c r="I94" s="9"/>
    </row>
    <row r="95" spans="1:9" ht="12.75" hidden="1">
      <c r="A95" s="199" t="s">
        <v>24</v>
      </c>
      <c r="B95" s="200"/>
      <c r="C95" s="200"/>
      <c r="D95" s="1"/>
      <c r="E95" s="1"/>
      <c r="F95" s="1"/>
      <c r="G95" s="1"/>
      <c r="H95" s="17"/>
      <c r="I95" s="9"/>
    </row>
    <row r="96" spans="1:9" ht="12.75" hidden="1">
      <c r="A96" s="35"/>
      <c r="B96" s="20"/>
      <c r="C96" s="20"/>
      <c r="D96" s="20"/>
      <c r="E96" s="20"/>
      <c r="F96" s="20"/>
      <c r="G96" s="20"/>
      <c r="H96" s="19"/>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row r="892" spans="1:9" ht="12.75">
      <c r="A892" s="1"/>
      <c r="B892" s="1"/>
      <c r="C892" s="1"/>
      <c r="D892" s="1"/>
      <c r="E892" s="1"/>
      <c r="F892" s="1"/>
      <c r="G892" s="1"/>
      <c r="H892" s="1"/>
      <c r="I892" s="9"/>
    </row>
    <row r="893" spans="1:9" ht="12.75">
      <c r="A893" s="1"/>
      <c r="B893" s="1"/>
      <c r="C893" s="1"/>
      <c r="D893" s="1"/>
      <c r="E893" s="1"/>
      <c r="F893" s="1"/>
      <c r="G893" s="1"/>
      <c r="H893" s="1"/>
      <c r="I893" s="9"/>
    </row>
    <row r="894" spans="1:9" ht="12.75">
      <c r="A894" s="1"/>
      <c r="B894" s="1"/>
      <c r="C894" s="1"/>
      <c r="D894" s="1"/>
      <c r="E894" s="1"/>
      <c r="F894" s="1"/>
      <c r="G894" s="1"/>
      <c r="H894" s="1"/>
      <c r="I894" s="9"/>
    </row>
    <row r="895" spans="1:9" ht="12.75">
      <c r="A895" s="1"/>
      <c r="B895" s="1"/>
      <c r="C895" s="1"/>
      <c r="D895" s="1"/>
      <c r="E895" s="1"/>
      <c r="F895" s="1"/>
      <c r="G895" s="1"/>
      <c r="H895" s="1"/>
      <c r="I895" s="9"/>
    </row>
    <row r="896" spans="1:9" ht="12.75">
      <c r="A896" s="1"/>
      <c r="B896" s="1"/>
      <c r="C896" s="1"/>
      <c r="D896" s="1"/>
      <c r="E896" s="1"/>
      <c r="F896" s="1"/>
      <c r="G896" s="1"/>
      <c r="H896" s="1"/>
      <c r="I896" s="9"/>
    </row>
    <row r="897" spans="1:9" ht="12.75">
      <c r="A897" s="1"/>
      <c r="B897" s="1"/>
      <c r="C897" s="1"/>
      <c r="D897" s="1"/>
      <c r="E897" s="1"/>
      <c r="F897" s="1"/>
      <c r="G897" s="1"/>
      <c r="H897" s="1"/>
      <c r="I897" s="9"/>
    </row>
    <row r="898" spans="1:9" ht="12.75">
      <c r="A898" s="1"/>
      <c r="B898" s="1"/>
      <c r="C898" s="1"/>
      <c r="D898" s="1"/>
      <c r="E898" s="1"/>
      <c r="F898" s="1"/>
      <c r="G898" s="1"/>
      <c r="H898" s="1"/>
      <c r="I898" s="9"/>
    </row>
    <row r="899" spans="1:9" ht="12.75">
      <c r="A899" s="1"/>
      <c r="B899" s="1"/>
      <c r="C899" s="1"/>
      <c r="D899" s="1"/>
      <c r="E899" s="1"/>
      <c r="F899" s="1"/>
      <c r="G899" s="1"/>
      <c r="H899" s="1"/>
      <c r="I899" s="9"/>
    </row>
    <row r="900" spans="1:9" ht="12.75">
      <c r="A900" s="1"/>
      <c r="B900" s="1"/>
      <c r="C900" s="1"/>
      <c r="D900" s="1"/>
      <c r="E900" s="1"/>
      <c r="F900" s="1"/>
      <c r="G900" s="1"/>
      <c r="H900" s="1"/>
      <c r="I900" s="9"/>
    </row>
    <row r="901" spans="1:9" ht="12.75">
      <c r="A901" s="1"/>
      <c r="B901" s="1"/>
      <c r="C901" s="1"/>
      <c r="D901" s="1"/>
      <c r="E901" s="1"/>
      <c r="F901" s="1"/>
      <c r="G901" s="1"/>
      <c r="H901" s="1"/>
      <c r="I901" s="9"/>
    </row>
    <row r="902" spans="1:9" ht="12.75">
      <c r="A902" s="1"/>
      <c r="B902" s="1"/>
      <c r="C902" s="1"/>
      <c r="D902" s="1"/>
      <c r="E902" s="1"/>
      <c r="F902" s="1"/>
      <c r="G902" s="1"/>
      <c r="H902" s="1"/>
      <c r="I902" s="9"/>
    </row>
    <row r="903" spans="1:9" ht="12.75">
      <c r="A903" s="1"/>
      <c r="B903" s="1"/>
      <c r="C903" s="1"/>
      <c r="D903" s="1"/>
      <c r="E903" s="1"/>
      <c r="F903" s="1"/>
      <c r="G903" s="1"/>
      <c r="H903" s="1"/>
      <c r="I903" s="9"/>
    </row>
    <row r="904" spans="1:9" ht="12.75">
      <c r="A904" s="1"/>
      <c r="B904" s="1"/>
      <c r="C904" s="1"/>
      <c r="D904" s="1"/>
      <c r="E904" s="1"/>
      <c r="F904" s="1"/>
      <c r="G904" s="1"/>
      <c r="H904" s="1"/>
      <c r="I904" s="9"/>
    </row>
    <row r="905" spans="1:9" ht="12.75">
      <c r="A905" s="1"/>
      <c r="B905" s="1"/>
      <c r="C905" s="1"/>
      <c r="D905" s="1"/>
      <c r="E905" s="1"/>
      <c r="F905" s="1"/>
      <c r="G905" s="1"/>
      <c r="H905" s="1"/>
      <c r="I905" s="9"/>
    </row>
    <row r="906" spans="1:9" ht="12.75">
      <c r="A906" s="1"/>
      <c r="B906" s="1"/>
      <c r="C906" s="1"/>
      <c r="D906" s="1"/>
      <c r="E906" s="1"/>
      <c r="F906" s="1"/>
      <c r="G906" s="1"/>
      <c r="H906" s="1"/>
      <c r="I906" s="9"/>
    </row>
    <row r="907" spans="1:9" ht="12.75">
      <c r="A907" s="1"/>
      <c r="B907" s="1"/>
      <c r="C907" s="1"/>
      <c r="D907" s="1"/>
      <c r="E907" s="1"/>
      <c r="F907" s="1"/>
      <c r="G907" s="1"/>
      <c r="H907" s="1"/>
      <c r="I907" s="9"/>
    </row>
    <row r="908" spans="1:9" ht="12.75">
      <c r="A908" s="1"/>
      <c r="B908" s="1"/>
      <c r="C908" s="1"/>
      <c r="D908" s="1"/>
      <c r="E908" s="1"/>
      <c r="F908" s="1"/>
      <c r="G908" s="1"/>
      <c r="H908" s="1"/>
      <c r="I908" s="9"/>
    </row>
    <row r="909" spans="1:9" ht="12.75">
      <c r="A909" s="1"/>
      <c r="B909" s="1"/>
      <c r="C909" s="1"/>
      <c r="D909" s="1"/>
      <c r="E909" s="1"/>
      <c r="F909" s="1"/>
      <c r="G909" s="1"/>
      <c r="H909" s="1"/>
      <c r="I909" s="9"/>
    </row>
    <row r="910" spans="1:9" ht="12.75">
      <c r="A910" s="1"/>
      <c r="B910" s="1"/>
      <c r="C910" s="1"/>
      <c r="D910" s="1"/>
      <c r="E910" s="1"/>
      <c r="F910" s="1"/>
      <c r="G910" s="1"/>
      <c r="H910" s="1"/>
      <c r="I910" s="9"/>
    </row>
    <row r="911" spans="1:9" ht="12.75">
      <c r="A911" s="1"/>
      <c r="B911" s="1"/>
      <c r="C911" s="1"/>
      <c r="D911" s="1"/>
      <c r="E911" s="1"/>
      <c r="F911" s="1"/>
      <c r="G911" s="1"/>
      <c r="H911" s="1"/>
      <c r="I911" s="9"/>
    </row>
    <row r="912" spans="1:9" ht="12.75">
      <c r="A912" s="1"/>
      <c r="B912" s="1"/>
      <c r="C912" s="1"/>
      <c r="D912" s="1"/>
      <c r="E912" s="1"/>
      <c r="F912" s="1"/>
      <c r="G912" s="1"/>
      <c r="H912" s="1"/>
      <c r="I912" s="9"/>
    </row>
    <row r="913" spans="1:9" ht="12.75">
      <c r="A913" s="1"/>
      <c r="B913" s="1"/>
      <c r="C913" s="1"/>
      <c r="D913" s="1"/>
      <c r="E913" s="1"/>
      <c r="F913" s="1"/>
      <c r="G913" s="1"/>
      <c r="H913" s="1"/>
      <c r="I913" s="9"/>
    </row>
    <row r="914" spans="1:9" ht="12.75">
      <c r="A914" s="1"/>
      <c r="B914" s="1"/>
      <c r="C914" s="1"/>
      <c r="D914" s="1"/>
      <c r="E914" s="1"/>
      <c r="F914" s="1"/>
      <c r="G914" s="1"/>
      <c r="H914" s="1"/>
      <c r="I914" s="9"/>
    </row>
    <row r="915" spans="1:9" ht="12.75">
      <c r="A915" s="1"/>
      <c r="B915" s="1"/>
      <c r="C915" s="1"/>
      <c r="D915" s="1"/>
      <c r="E915" s="1"/>
      <c r="F915" s="1"/>
      <c r="G915" s="1"/>
      <c r="H915" s="1"/>
      <c r="I915" s="9"/>
    </row>
    <row r="916" spans="1:9" ht="12.75">
      <c r="A916" s="1"/>
      <c r="B916" s="1"/>
      <c r="C916" s="1"/>
      <c r="D916" s="1"/>
      <c r="E916" s="1"/>
      <c r="F916" s="1"/>
      <c r="G916" s="1"/>
      <c r="H916" s="1"/>
      <c r="I916" s="9"/>
    </row>
    <row r="917" spans="1:9" ht="12.75">
      <c r="A917" s="1"/>
      <c r="B917" s="1"/>
      <c r="C917" s="1"/>
      <c r="D917" s="1"/>
      <c r="E917" s="1"/>
      <c r="F917" s="1"/>
      <c r="G917" s="1"/>
      <c r="H917" s="1"/>
      <c r="I917" s="9"/>
    </row>
    <row r="918" spans="1:9" ht="12.75">
      <c r="A918" s="1"/>
      <c r="B918" s="1"/>
      <c r="C918" s="1"/>
      <c r="D918" s="1"/>
      <c r="E918" s="1"/>
      <c r="F918" s="1"/>
      <c r="G918" s="1"/>
      <c r="H918" s="1"/>
      <c r="I918" s="9"/>
    </row>
  </sheetData>
  <sheetProtection/>
  <mergeCells count="80">
    <mergeCell ref="A50:H50"/>
    <mergeCell ref="A51:H51"/>
    <mergeCell ref="A58:H58"/>
    <mergeCell ref="A59:H59"/>
    <mergeCell ref="A60:H60"/>
    <mergeCell ref="A61:H61"/>
    <mergeCell ref="A54:H54"/>
    <mergeCell ref="A56:H56"/>
    <mergeCell ref="A57:H57"/>
    <mergeCell ref="A62:H62"/>
    <mergeCell ref="H68:H70"/>
    <mergeCell ref="C69:D69"/>
    <mergeCell ref="B70:C70"/>
    <mergeCell ref="D70:E70"/>
    <mergeCell ref="C76:D76"/>
    <mergeCell ref="A34:H34"/>
    <mergeCell ref="A35:H35"/>
    <mergeCell ref="A36:H36"/>
    <mergeCell ref="A37:H37"/>
    <mergeCell ref="A39:H39"/>
    <mergeCell ref="C71:D71"/>
    <mergeCell ref="C72:D72"/>
    <mergeCell ref="A66:H66"/>
    <mergeCell ref="C68:D68"/>
    <mergeCell ref="B73:C73"/>
    <mergeCell ref="D73:E73"/>
    <mergeCell ref="A43:H43"/>
    <mergeCell ref="A42:H42"/>
    <mergeCell ref="A44:H44"/>
    <mergeCell ref="A45:H45"/>
    <mergeCell ref="A64:H64"/>
    <mergeCell ref="A65:H65"/>
    <mergeCell ref="A52:H52"/>
    <mergeCell ref="A53:H53"/>
    <mergeCell ref="A95:C95"/>
    <mergeCell ref="C77:D77"/>
    <mergeCell ref="F78:G78"/>
    <mergeCell ref="C80:E80"/>
    <mergeCell ref="F80:G80"/>
    <mergeCell ref="A94:C94"/>
    <mergeCell ref="A93:B93"/>
    <mergeCell ref="A85:H85"/>
    <mergeCell ref="A21:H21"/>
    <mergeCell ref="F74:G74"/>
    <mergeCell ref="A41:H41"/>
    <mergeCell ref="A23:H23"/>
    <mergeCell ref="A25:H25"/>
    <mergeCell ref="A27:H27"/>
    <mergeCell ref="A28:H28"/>
    <mergeCell ref="A31:H31"/>
    <mergeCell ref="A33:H33"/>
    <mergeCell ref="A22:H22"/>
    <mergeCell ref="A29:H29"/>
    <mergeCell ref="A40:H40"/>
    <mergeCell ref="A46:H46"/>
    <mergeCell ref="A48:H48"/>
    <mergeCell ref="A49:H49"/>
    <mergeCell ref="A38:H38"/>
    <mergeCell ref="A18:H18"/>
    <mergeCell ref="B7:H7"/>
    <mergeCell ref="A9:H9"/>
    <mergeCell ref="A11:H11"/>
    <mergeCell ref="A12:H12"/>
    <mergeCell ref="A13:H13"/>
    <mergeCell ref="A1:H1"/>
    <mergeCell ref="A2:H2"/>
    <mergeCell ref="A3:H3"/>
    <mergeCell ref="C4:D4"/>
    <mergeCell ref="E4:F4"/>
    <mergeCell ref="G4:H4"/>
    <mergeCell ref="A20:H20"/>
    <mergeCell ref="A14:H14"/>
    <mergeCell ref="A5:A6"/>
    <mergeCell ref="B5:D6"/>
    <mergeCell ref="E5:F5"/>
    <mergeCell ref="G5:H5"/>
    <mergeCell ref="E6:F6"/>
    <mergeCell ref="G6:H6"/>
    <mergeCell ref="A15:H15"/>
    <mergeCell ref="A16:H1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12.xml><?xml version="1.0" encoding="utf-8"?>
<worksheet xmlns="http://schemas.openxmlformats.org/spreadsheetml/2006/main" xmlns:r="http://schemas.openxmlformats.org/officeDocument/2006/relationships">
  <sheetPr>
    <tabColor indexed="41"/>
  </sheetPr>
  <dimension ref="A1:J138"/>
  <sheetViews>
    <sheetView zoomScalePageLayoutView="0" workbookViewId="0" topLeftCell="A1">
      <selection activeCell="K70" sqref="K70"/>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9.140625" style="0" bestFit="1" customWidth="1"/>
    <col min="8" max="8" width="4.57421875" style="0" customWidth="1"/>
    <col min="9" max="9" width="7.140625" style="0" hidden="1" customWidth="1"/>
    <col min="10" max="10" width="8.57421875" style="0" hidden="1" customWidth="1"/>
  </cols>
  <sheetData>
    <row r="1" spans="1:8" ht="20.25">
      <c r="A1" s="225" t="s">
        <v>61</v>
      </c>
      <c r="B1" s="226"/>
      <c r="C1" s="226"/>
      <c r="D1" s="226"/>
      <c r="E1" s="226"/>
      <c r="F1" s="226"/>
      <c r="G1" s="227"/>
      <c r="H1" s="95"/>
    </row>
    <row r="2" ht="6.75" customHeight="1"/>
    <row r="3" spans="1:7" ht="33" customHeight="1">
      <c r="A3" s="98" t="s">
        <v>58</v>
      </c>
      <c r="B3" s="130" t="s">
        <v>132</v>
      </c>
      <c r="C3" s="131" t="s">
        <v>125</v>
      </c>
      <c r="D3" s="228" t="s">
        <v>124</v>
      </c>
      <c r="E3" s="228"/>
      <c r="F3" s="228"/>
      <c r="G3" s="229"/>
    </row>
    <row r="4" spans="1:7" ht="16.5">
      <c r="A4" s="100" t="s">
        <v>47</v>
      </c>
      <c r="B4" s="99" t="s">
        <v>118</v>
      </c>
      <c r="C4" s="101" t="s">
        <v>3</v>
      </c>
      <c r="D4" s="102">
        <f>IF(ISBLANK('SCR760 Detail'!D4),"",'SCR760 Detail'!D4)</f>
        <v>40611</v>
      </c>
      <c r="E4" s="101" t="s">
        <v>38</v>
      </c>
      <c r="F4" s="230" t="s">
        <v>157</v>
      </c>
      <c r="G4" s="230"/>
    </row>
    <row r="5" spans="1:7" ht="177.75" customHeight="1">
      <c r="A5" s="97" t="s">
        <v>59</v>
      </c>
      <c r="B5" s="231" t="s">
        <v>168</v>
      </c>
      <c r="C5" s="232"/>
      <c r="D5" s="232"/>
      <c r="E5" s="232"/>
      <c r="F5" s="232"/>
      <c r="G5" s="233"/>
    </row>
    <row r="6" ht="13.5" thickBot="1"/>
    <row r="7" spans="1:7" ht="16.5" thickBot="1">
      <c r="A7" s="204" t="s">
        <v>60</v>
      </c>
      <c r="B7" s="205"/>
      <c r="C7" s="205"/>
      <c r="D7" s="205"/>
      <c r="E7" s="205"/>
      <c r="F7" s="205"/>
      <c r="G7" s="206"/>
    </row>
    <row r="8" spans="1:7" ht="12.75">
      <c r="A8" s="216" t="s">
        <v>108</v>
      </c>
      <c r="B8" s="217"/>
      <c r="C8" s="217"/>
      <c r="D8" s="217"/>
      <c r="E8" s="217"/>
      <c r="F8" s="217"/>
      <c r="G8" s="218"/>
    </row>
    <row r="9" spans="1:7" ht="60" customHeight="1">
      <c r="A9" s="92">
        <v>1</v>
      </c>
      <c r="B9" s="219" t="s">
        <v>178</v>
      </c>
      <c r="C9" s="220"/>
      <c r="D9" s="220"/>
      <c r="E9" s="220"/>
      <c r="F9" s="220"/>
      <c r="G9" s="221"/>
    </row>
    <row r="10" spans="1:7" ht="24.75" customHeight="1" hidden="1">
      <c r="A10" s="93">
        <v>2</v>
      </c>
      <c r="B10" s="222"/>
      <c r="C10" s="223"/>
      <c r="D10" s="223"/>
      <c r="E10" s="223"/>
      <c r="F10" s="223"/>
      <c r="G10" s="224"/>
    </row>
    <row r="11" spans="1:7" ht="25.5" customHeight="1" hidden="1">
      <c r="A11" s="78">
        <v>3</v>
      </c>
      <c r="B11" s="222"/>
      <c r="C11" s="223"/>
      <c r="D11" s="223"/>
      <c r="E11" s="223"/>
      <c r="F11" s="223"/>
      <c r="G11" s="224"/>
    </row>
    <row r="12" spans="1:7" ht="25.5" customHeight="1" hidden="1">
      <c r="A12" s="78">
        <v>4</v>
      </c>
      <c r="B12" s="222"/>
      <c r="C12" s="223"/>
      <c r="D12" s="223"/>
      <c r="E12" s="223"/>
      <c r="F12" s="223"/>
      <c r="G12" s="224"/>
    </row>
    <row r="13" spans="1:7" ht="24" customHeight="1" hidden="1">
      <c r="A13" s="78">
        <v>5</v>
      </c>
      <c r="B13" s="222" t="s">
        <v>117</v>
      </c>
      <c r="C13" s="223"/>
      <c r="D13" s="223"/>
      <c r="E13" s="223"/>
      <c r="F13" s="223"/>
      <c r="G13" s="224"/>
    </row>
    <row r="14" spans="1:7" ht="19.5" customHeight="1" hidden="1">
      <c r="A14" s="78">
        <v>6</v>
      </c>
      <c r="B14" s="222" t="s">
        <v>117</v>
      </c>
      <c r="C14" s="223"/>
      <c r="D14" s="223"/>
      <c r="E14" s="223"/>
      <c r="F14" s="223"/>
      <c r="G14" s="224"/>
    </row>
    <row r="15" spans="1:7" ht="19.5" customHeight="1" hidden="1">
      <c r="A15" s="78">
        <v>7</v>
      </c>
      <c r="B15" s="222"/>
      <c r="C15" s="223"/>
      <c r="D15" s="223"/>
      <c r="E15" s="223"/>
      <c r="F15" s="223"/>
      <c r="G15" s="224"/>
    </row>
    <row r="16" spans="1:7" ht="19.5" customHeight="1" hidden="1">
      <c r="A16" s="78">
        <v>8</v>
      </c>
      <c r="B16" s="243"/>
      <c r="C16" s="244"/>
      <c r="D16" s="244"/>
      <c r="E16" s="244"/>
      <c r="F16" s="244"/>
      <c r="G16" s="245"/>
    </row>
    <row r="17" spans="1:7" ht="6" customHeight="1">
      <c r="A17" s="24"/>
      <c r="B17" s="25"/>
      <c r="C17" s="25"/>
      <c r="D17" s="25"/>
      <c r="E17" s="25"/>
      <c r="F17" s="25"/>
      <c r="G17" s="75"/>
    </row>
    <row r="18" spans="1:7" ht="13.5" thickBot="1">
      <c r="A18" s="104"/>
      <c r="B18" s="104"/>
      <c r="C18" s="104"/>
      <c r="D18" s="105"/>
      <c r="E18" s="105"/>
      <c r="F18" s="106"/>
      <c r="G18" s="104"/>
    </row>
    <row r="19" spans="1:7" ht="16.5" thickBot="1">
      <c r="A19" s="204" t="s">
        <v>52</v>
      </c>
      <c r="B19" s="205"/>
      <c r="C19" s="205"/>
      <c r="D19" s="205"/>
      <c r="E19" s="205"/>
      <c r="F19" s="205"/>
      <c r="G19" s="206"/>
    </row>
    <row r="20" spans="1:7" ht="13.5" hidden="1" thickBot="1">
      <c r="A20" s="216" t="s">
        <v>109</v>
      </c>
      <c r="B20" s="246"/>
      <c r="C20" s="246"/>
      <c r="D20" s="246"/>
      <c r="E20" s="246"/>
      <c r="F20" s="246"/>
      <c r="G20" s="247"/>
    </row>
    <row r="21" spans="1:8" ht="27" customHeight="1" hidden="1">
      <c r="A21" s="92" t="s">
        <v>112</v>
      </c>
      <c r="B21" s="222"/>
      <c r="C21" s="223"/>
      <c r="D21" s="223"/>
      <c r="E21" s="223"/>
      <c r="F21" s="223"/>
      <c r="G21" s="224"/>
      <c r="H21" s="11"/>
    </row>
    <row r="22" spans="1:7" ht="12" customHeight="1" hidden="1">
      <c r="A22" s="93" t="s">
        <v>113</v>
      </c>
      <c r="B22" s="222"/>
      <c r="C22" s="223"/>
      <c r="D22" s="223"/>
      <c r="E22" s="223"/>
      <c r="F22" s="223"/>
      <c r="G22" s="224"/>
    </row>
    <row r="23" spans="1:7" ht="19.5" customHeight="1" hidden="1">
      <c r="A23" s="78" t="s">
        <v>114</v>
      </c>
      <c r="B23" s="222" t="s">
        <v>117</v>
      </c>
      <c r="C23" s="223"/>
      <c r="D23" s="223"/>
      <c r="E23" s="223"/>
      <c r="F23" s="223"/>
      <c r="G23" s="224"/>
    </row>
    <row r="24" spans="1:7" ht="19.5" customHeight="1" hidden="1">
      <c r="A24" s="78" t="s">
        <v>115</v>
      </c>
      <c r="B24" s="243"/>
      <c r="C24" s="244"/>
      <c r="D24" s="244"/>
      <c r="E24" s="244"/>
      <c r="F24" s="244"/>
      <c r="G24" s="245"/>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204" t="s">
        <v>179</v>
      </c>
      <c r="B27" s="205"/>
      <c r="C27" s="205"/>
      <c r="D27" s="205"/>
      <c r="E27" s="205"/>
      <c r="F27" s="205"/>
      <c r="G27" s="206"/>
      <c r="H27" s="11"/>
    </row>
    <row r="28" spans="1:8" ht="12.75">
      <c r="A28" s="216" t="s">
        <v>110</v>
      </c>
      <c r="B28" s="246"/>
      <c r="C28" s="246"/>
      <c r="D28" s="246"/>
      <c r="E28" s="246"/>
      <c r="F28" s="246"/>
      <c r="G28" s="247"/>
      <c r="H28" s="11"/>
    </row>
    <row r="29" spans="1:8" ht="30" customHeight="1">
      <c r="A29" s="76">
        <v>1</v>
      </c>
      <c r="B29" s="219" t="s">
        <v>119</v>
      </c>
      <c r="C29" s="220"/>
      <c r="D29" s="220"/>
      <c r="E29" s="220"/>
      <c r="F29" s="220"/>
      <c r="G29" s="221"/>
      <c r="H29" s="11"/>
    </row>
    <row r="30" spans="1:7" ht="30" customHeight="1">
      <c r="A30" s="77">
        <v>2</v>
      </c>
      <c r="B30" s="243" t="s">
        <v>120</v>
      </c>
      <c r="C30" s="244"/>
      <c r="D30" s="244"/>
      <c r="E30" s="244"/>
      <c r="F30" s="244"/>
      <c r="G30" s="245"/>
    </row>
    <row r="31" spans="1:7" ht="99.75" customHeight="1">
      <c r="A31" s="77">
        <v>3</v>
      </c>
      <c r="B31" s="243" t="s">
        <v>180</v>
      </c>
      <c r="C31" s="244"/>
      <c r="D31" s="244"/>
      <c r="E31" s="244"/>
      <c r="F31" s="244"/>
      <c r="G31" s="245"/>
    </row>
    <row r="32" spans="1:7" ht="6" customHeight="1">
      <c r="A32" s="56"/>
      <c r="B32" s="57"/>
      <c r="C32" s="57"/>
      <c r="D32" s="58"/>
      <c r="E32" s="58"/>
      <c r="F32" s="20"/>
      <c r="G32" s="75"/>
    </row>
    <row r="33" spans="1:7" ht="13.5" thickBot="1">
      <c r="A33" s="5"/>
      <c r="B33" s="5"/>
      <c r="C33" s="5"/>
      <c r="D33" s="54"/>
      <c r="E33" s="54"/>
      <c r="F33" s="1"/>
      <c r="G33" s="5"/>
    </row>
    <row r="34" spans="1:7" ht="16.5" thickBot="1">
      <c r="A34" s="204" t="s">
        <v>167</v>
      </c>
      <c r="B34" s="205"/>
      <c r="C34" s="205"/>
      <c r="D34" s="205"/>
      <c r="E34" s="205"/>
      <c r="F34" s="205"/>
      <c r="G34" s="206"/>
    </row>
    <row r="35" spans="1:7" ht="12.75">
      <c r="A35" s="216" t="s">
        <v>111</v>
      </c>
      <c r="B35" s="246"/>
      <c r="C35" s="246"/>
      <c r="D35" s="246"/>
      <c r="E35" s="246"/>
      <c r="F35" s="246"/>
      <c r="G35" s="247"/>
    </row>
    <row r="36" spans="1:7" ht="27.75" customHeight="1">
      <c r="A36" s="143">
        <v>1</v>
      </c>
      <c r="B36" s="222" t="s">
        <v>144</v>
      </c>
      <c r="C36" s="223"/>
      <c r="D36" s="223"/>
      <c r="E36" s="223"/>
      <c r="F36" s="223"/>
      <c r="G36" s="224"/>
    </row>
    <row r="37" spans="1:7" ht="27.75" customHeight="1">
      <c r="A37" s="144">
        <v>2</v>
      </c>
      <c r="B37" s="222" t="s">
        <v>121</v>
      </c>
      <c r="C37" s="223"/>
      <c r="D37" s="223"/>
      <c r="E37" s="223"/>
      <c r="F37" s="223"/>
      <c r="G37" s="224"/>
    </row>
    <row r="38" spans="1:7" ht="28.5" customHeight="1">
      <c r="A38" s="144">
        <v>3</v>
      </c>
      <c r="B38" s="251" t="s">
        <v>137</v>
      </c>
      <c r="C38" s="252"/>
      <c r="D38" s="252"/>
      <c r="E38" s="252"/>
      <c r="F38" s="252"/>
      <c r="G38" s="253"/>
    </row>
    <row r="39" spans="1:7" ht="30" customHeight="1">
      <c r="A39" s="145">
        <v>4</v>
      </c>
      <c r="B39" s="243" t="s">
        <v>123</v>
      </c>
      <c r="C39" s="244"/>
      <c r="D39" s="244"/>
      <c r="E39" s="244"/>
      <c r="F39" s="244"/>
      <c r="G39" s="245"/>
    </row>
    <row r="40" spans="1:7" ht="105" customHeight="1">
      <c r="A40" s="145">
        <v>5</v>
      </c>
      <c r="B40" s="243" t="s">
        <v>145</v>
      </c>
      <c r="C40" s="244"/>
      <c r="D40" s="244"/>
      <c r="E40" s="244"/>
      <c r="F40" s="244"/>
      <c r="G40" s="245"/>
    </row>
    <row r="41" spans="1:7" s="62" customFormat="1" ht="30" customHeight="1">
      <c r="A41" s="78">
        <v>6</v>
      </c>
      <c r="B41" s="243" t="s">
        <v>181</v>
      </c>
      <c r="C41" s="244"/>
      <c r="D41" s="244"/>
      <c r="E41" s="244"/>
      <c r="F41" s="244"/>
      <c r="G41" s="245"/>
    </row>
    <row r="42" spans="1:7" ht="28.5" customHeight="1">
      <c r="A42" s="145">
        <v>7</v>
      </c>
      <c r="B42" s="243" t="s">
        <v>170</v>
      </c>
      <c r="C42" s="244"/>
      <c r="D42" s="244"/>
      <c r="E42" s="244"/>
      <c r="F42" s="244"/>
      <c r="G42" s="245"/>
    </row>
    <row r="43" spans="1:7" s="62" customFormat="1" ht="30" customHeight="1">
      <c r="A43" s="144">
        <v>8</v>
      </c>
      <c r="B43" s="222" t="s">
        <v>158</v>
      </c>
      <c r="C43" s="223"/>
      <c r="D43" s="223"/>
      <c r="E43" s="223"/>
      <c r="F43" s="223"/>
      <c r="G43" s="224"/>
    </row>
    <row r="44" spans="1:7" s="62" customFormat="1" ht="30" customHeight="1">
      <c r="A44" s="146">
        <v>9</v>
      </c>
      <c r="B44" s="222" t="s">
        <v>133</v>
      </c>
      <c r="C44" s="223"/>
      <c r="D44" s="223"/>
      <c r="E44" s="223"/>
      <c r="F44" s="223"/>
      <c r="G44" s="224"/>
    </row>
    <row r="45" spans="1:7" s="62" customFormat="1" ht="30" customHeight="1">
      <c r="A45" s="145">
        <v>10</v>
      </c>
      <c r="B45" s="243" t="s">
        <v>188</v>
      </c>
      <c r="C45" s="244"/>
      <c r="D45" s="244"/>
      <c r="E45" s="244"/>
      <c r="F45" s="244"/>
      <c r="G45" s="245"/>
    </row>
    <row r="46" spans="1:7" s="62" customFormat="1" ht="39.75" customHeight="1">
      <c r="A46" s="145">
        <v>11</v>
      </c>
      <c r="B46" s="243" t="s">
        <v>182</v>
      </c>
      <c r="C46" s="244"/>
      <c r="D46" s="244"/>
      <c r="E46" s="244"/>
      <c r="F46" s="244"/>
      <c r="G46" s="245"/>
    </row>
    <row r="47" spans="1:7" s="62" customFormat="1" ht="30" customHeight="1">
      <c r="A47" s="145">
        <v>12</v>
      </c>
      <c r="B47" s="243" t="s">
        <v>134</v>
      </c>
      <c r="C47" s="244"/>
      <c r="D47" s="244"/>
      <c r="E47" s="244"/>
      <c r="F47" s="244"/>
      <c r="G47" s="245"/>
    </row>
    <row r="48" spans="1:7" s="62" customFormat="1" ht="39.75" customHeight="1">
      <c r="A48" s="145">
        <v>13</v>
      </c>
      <c r="B48" s="243" t="s">
        <v>159</v>
      </c>
      <c r="C48" s="244"/>
      <c r="D48" s="244"/>
      <c r="E48" s="244"/>
      <c r="F48" s="244"/>
      <c r="G48" s="245"/>
    </row>
    <row r="49" spans="1:7" s="62" customFormat="1" ht="13.5" customHeight="1" thickBot="1">
      <c r="A49" s="82"/>
      <c r="B49" s="65"/>
      <c r="C49" s="83"/>
      <c r="D49" s="65"/>
      <c r="E49" s="83"/>
      <c r="F49" s="84"/>
      <c r="G49" s="81"/>
    </row>
    <row r="50" spans="1:7" s="62" customFormat="1" ht="16.5" customHeight="1" thickBot="1">
      <c r="A50" s="204" t="s">
        <v>142</v>
      </c>
      <c r="B50" s="205"/>
      <c r="C50" s="205"/>
      <c r="D50" s="205"/>
      <c r="E50" s="205"/>
      <c r="F50" s="205"/>
      <c r="G50" s="206"/>
    </row>
    <row r="51" spans="1:7" s="62" customFormat="1" ht="12.75" customHeight="1">
      <c r="A51" s="216" t="s">
        <v>111</v>
      </c>
      <c r="B51" s="246"/>
      <c r="C51" s="246"/>
      <c r="D51" s="246"/>
      <c r="E51" s="246"/>
      <c r="F51" s="246"/>
      <c r="G51" s="247"/>
    </row>
    <row r="52" spans="1:7" ht="30" customHeight="1">
      <c r="A52" s="107">
        <v>1</v>
      </c>
      <c r="B52" s="222" t="s">
        <v>160</v>
      </c>
      <c r="C52" s="223"/>
      <c r="D52" s="223"/>
      <c r="E52" s="223"/>
      <c r="F52" s="223"/>
      <c r="G52" s="224"/>
    </row>
    <row r="53" spans="1:7" ht="30" customHeight="1">
      <c r="A53" s="77">
        <v>2</v>
      </c>
      <c r="B53" s="222" t="s">
        <v>161</v>
      </c>
      <c r="C53" s="223"/>
      <c r="D53" s="223"/>
      <c r="E53" s="223"/>
      <c r="F53" s="223"/>
      <c r="G53" s="224"/>
    </row>
    <row r="54" spans="1:7" ht="30" customHeight="1">
      <c r="A54" s="78">
        <v>3</v>
      </c>
      <c r="B54" s="251" t="s">
        <v>165</v>
      </c>
      <c r="C54" s="252"/>
      <c r="D54" s="252"/>
      <c r="E54" s="252"/>
      <c r="F54" s="252"/>
      <c r="G54" s="253"/>
    </row>
    <row r="55" spans="1:7" ht="30" customHeight="1">
      <c r="A55" s="78">
        <v>4</v>
      </c>
      <c r="B55" s="222" t="s">
        <v>162</v>
      </c>
      <c r="C55" s="223"/>
      <c r="D55" s="223"/>
      <c r="E55" s="223"/>
      <c r="F55" s="223"/>
      <c r="G55" s="224"/>
    </row>
    <row r="56" spans="1:7" s="62" customFormat="1" ht="30" customHeight="1">
      <c r="A56" s="78">
        <v>5</v>
      </c>
      <c r="B56" s="243" t="s">
        <v>146</v>
      </c>
      <c r="C56" s="244"/>
      <c r="D56" s="244"/>
      <c r="E56" s="244"/>
      <c r="F56" s="244"/>
      <c r="G56" s="245"/>
    </row>
    <row r="57" spans="1:7" s="62" customFormat="1" ht="30" customHeight="1">
      <c r="A57" s="78">
        <v>6</v>
      </c>
      <c r="B57" s="222" t="s">
        <v>173</v>
      </c>
      <c r="C57" s="223"/>
      <c r="D57" s="223"/>
      <c r="E57" s="223"/>
      <c r="F57" s="223"/>
      <c r="G57" s="224"/>
    </row>
    <row r="58" spans="1:7" s="62" customFormat="1" ht="13.5" customHeight="1" thickBot="1">
      <c r="A58" s="82"/>
      <c r="B58" s="65"/>
      <c r="C58" s="83"/>
      <c r="D58" s="65"/>
      <c r="E58" s="83"/>
      <c r="F58" s="84"/>
      <c r="G58" s="81"/>
    </row>
    <row r="59" spans="1:7" s="62" customFormat="1" ht="16.5" customHeight="1" thickBot="1">
      <c r="A59" s="204" t="s">
        <v>143</v>
      </c>
      <c r="B59" s="205"/>
      <c r="C59" s="205"/>
      <c r="D59" s="205"/>
      <c r="E59" s="205"/>
      <c r="F59" s="205"/>
      <c r="G59" s="206"/>
    </row>
    <row r="60" spans="1:7" s="62" customFormat="1" ht="12.75" customHeight="1">
      <c r="A60" s="216" t="s">
        <v>111</v>
      </c>
      <c r="B60" s="246"/>
      <c r="C60" s="246"/>
      <c r="D60" s="246"/>
      <c r="E60" s="246"/>
      <c r="F60" s="246"/>
      <c r="G60" s="247"/>
    </row>
    <row r="61" spans="1:7" ht="30" customHeight="1">
      <c r="A61" s="107">
        <v>1</v>
      </c>
      <c r="B61" s="222" t="s">
        <v>147</v>
      </c>
      <c r="C61" s="223"/>
      <c r="D61" s="223"/>
      <c r="E61" s="223"/>
      <c r="F61" s="223"/>
      <c r="G61" s="224"/>
    </row>
    <row r="62" spans="1:7" ht="30" customHeight="1">
      <c r="A62" s="77">
        <v>2</v>
      </c>
      <c r="B62" s="222" t="s">
        <v>163</v>
      </c>
      <c r="C62" s="223"/>
      <c r="D62" s="223"/>
      <c r="E62" s="223"/>
      <c r="F62" s="223"/>
      <c r="G62" s="224"/>
    </row>
    <row r="63" spans="1:7" ht="30" customHeight="1">
      <c r="A63" s="78">
        <v>3</v>
      </c>
      <c r="B63" s="251" t="s">
        <v>164</v>
      </c>
      <c r="C63" s="252"/>
      <c r="D63" s="252"/>
      <c r="E63" s="252"/>
      <c r="F63" s="252"/>
      <c r="G63" s="253"/>
    </row>
    <row r="64" spans="1:7" ht="30" customHeight="1">
      <c r="A64" s="78">
        <v>4</v>
      </c>
      <c r="B64" s="222" t="s">
        <v>166</v>
      </c>
      <c r="C64" s="223"/>
      <c r="D64" s="223"/>
      <c r="E64" s="223"/>
      <c r="F64" s="223"/>
      <c r="G64" s="224"/>
    </row>
    <row r="65" spans="1:7" ht="30" customHeight="1">
      <c r="A65" s="78">
        <v>5</v>
      </c>
      <c r="B65" s="222" t="s">
        <v>172</v>
      </c>
      <c r="C65" s="223"/>
      <c r="D65" s="223"/>
      <c r="E65" s="223"/>
      <c r="F65" s="223"/>
      <c r="G65" s="224"/>
    </row>
    <row r="66" spans="1:10" ht="30" customHeight="1">
      <c r="A66" s="78">
        <v>6</v>
      </c>
      <c r="B66" s="243" t="s">
        <v>171</v>
      </c>
      <c r="C66" s="244"/>
      <c r="D66" s="244"/>
      <c r="E66" s="244"/>
      <c r="F66" s="244"/>
      <c r="G66" s="245"/>
      <c r="H66" s="11"/>
      <c r="J66" s="53"/>
    </row>
    <row r="67" spans="1:10" ht="13.5" thickBot="1">
      <c r="A67" s="82"/>
      <c r="B67" s="65"/>
      <c r="C67" s="83"/>
      <c r="D67" s="65"/>
      <c r="E67" s="83"/>
      <c r="F67" s="84"/>
      <c r="G67" s="81"/>
      <c r="H67" s="11"/>
      <c r="J67" s="53"/>
    </row>
    <row r="68" spans="1:7" ht="15.75">
      <c r="A68" s="257" t="s">
        <v>189</v>
      </c>
      <c r="B68" s="258"/>
      <c r="C68" s="258"/>
      <c r="D68" s="258"/>
      <c r="E68" s="258"/>
      <c r="F68" s="258"/>
      <c r="G68" s="259"/>
    </row>
    <row r="69" spans="1:7" s="62" customFormat="1" ht="161.25" customHeight="1">
      <c r="A69" s="150">
        <v>1</v>
      </c>
      <c r="B69" s="240" t="s">
        <v>193</v>
      </c>
      <c r="C69" s="241"/>
      <c r="D69" s="241"/>
      <c r="E69" s="241"/>
      <c r="F69" s="241"/>
      <c r="G69" s="242"/>
    </row>
    <row r="70" spans="1:7" s="62" customFormat="1" ht="141.75" customHeight="1">
      <c r="A70" s="150">
        <v>2</v>
      </c>
      <c r="B70" s="240" t="s">
        <v>196</v>
      </c>
      <c r="C70" s="241"/>
      <c r="D70" s="241"/>
      <c r="E70" s="241"/>
      <c r="F70" s="241"/>
      <c r="G70" s="242"/>
    </row>
    <row r="71" ht="13.5" thickBot="1"/>
    <row r="72" spans="1:10" ht="16.5" thickBot="1">
      <c r="A72" s="204" t="s">
        <v>66</v>
      </c>
      <c r="B72" s="205"/>
      <c r="C72" s="205"/>
      <c r="D72" s="205"/>
      <c r="E72" s="205"/>
      <c r="F72" s="205"/>
      <c r="G72" s="206"/>
      <c r="H72" s="11"/>
      <c r="J72" s="53"/>
    </row>
    <row r="73" spans="8:10" ht="12.75">
      <c r="H73" s="11"/>
      <c r="J73" s="53"/>
    </row>
    <row r="74" spans="1:10" ht="12.75">
      <c r="A74" s="115" t="s">
        <v>25</v>
      </c>
      <c r="B74" s="123" t="s">
        <v>62</v>
      </c>
      <c r="C74" s="123" t="s">
        <v>44</v>
      </c>
      <c r="D74" s="123" t="s">
        <v>37</v>
      </c>
      <c r="E74" s="123" t="s">
        <v>26</v>
      </c>
      <c r="F74" s="123" t="s">
        <v>27</v>
      </c>
      <c r="G74" s="44"/>
      <c r="H74" s="11"/>
      <c r="J74" s="53"/>
    </row>
    <row r="75" spans="1:10" ht="12.75">
      <c r="A75" s="45"/>
      <c r="G75" s="17"/>
      <c r="H75" s="11"/>
      <c r="J75" s="53"/>
    </row>
    <row r="76" spans="1:10" ht="12.75" customHeight="1">
      <c r="A76" s="46" t="s">
        <v>28</v>
      </c>
      <c r="B76" s="122" t="s">
        <v>116</v>
      </c>
      <c r="C76" s="135">
        <f>262500+230000</f>
        <v>492500</v>
      </c>
      <c r="D76" s="51">
        <v>0</v>
      </c>
      <c r="E76" s="51">
        <v>0</v>
      </c>
      <c r="F76" s="51">
        <v>0</v>
      </c>
      <c r="G76" s="152" t="s">
        <v>190</v>
      </c>
      <c r="I76" t="s">
        <v>29</v>
      </c>
      <c r="J76" s="53">
        <f>NPV(NPVRate,D76,E76,F76)</f>
        <v>0</v>
      </c>
    </row>
    <row r="77" spans="1:10" ht="12.75">
      <c r="A77" s="46"/>
      <c r="B77" s="47"/>
      <c r="C77" s="109"/>
      <c r="D77" s="110"/>
      <c r="E77" s="151"/>
      <c r="F77" s="110"/>
      <c r="G77" s="17"/>
      <c r="J77" s="53"/>
    </row>
    <row r="78" spans="1:10" ht="25.5" customHeight="1">
      <c r="A78" s="50" t="s">
        <v>34</v>
      </c>
      <c r="B78" s="128" t="s">
        <v>122</v>
      </c>
      <c r="C78" s="51">
        <v>0</v>
      </c>
      <c r="D78" s="135">
        <v>105000</v>
      </c>
      <c r="E78" s="149">
        <v>105000</v>
      </c>
      <c r="F78" s="135">
        <v>105000</v>
      </c>
      <c r="G78" s="152" t="s">
        <v>191</v>
      </c>
      <c r="I78" t="s">
        <v>29</v>
      </c>
      <c r="J78" s="53">
        <f>NPV(NPVRate,D78,E78,F78)</f>
        <v>280666.25469347177</v>
      </c>
    </row>
    <row r="79" spans="1:10" ht="38.25">
      <c r="A79" s="49"/>
      <c r="B79" s="128" t="s">
        <v>192</v>
      </c>
      <c r="C79" s="51">
        <v>0</v>
      </c>
      <c r="D79" s="51">
        <v>0</v>
      </c>
      <c r="E79" s="51">
        <v>350000</v>
      </c>
      <c r="F79" s="51">
        <v>0</v>
      </c>
      <c r="G79" s="17"/>
      <c r="I79" t="s">
        <v>29</v>
      </c>
      <c r="J79" s="53">
        <f>NPV(NPVRate,D79,E79,F79)</f>
        <v>311498.75400498393</v>
      </c>
    </row>
    <row r="80" spans="1:10" ht="12.75" customHeight="1">
      <c r="A80" s="49"/>
      <c r="B80" s="129" t="s">
        <v>63</v>
      </c>
      <c r="C80" s="51">
        <v>0</v>
      </c>
      <c r="D80" s="51">
        <v>0</v>
      </c>
      <c r="E80" s="51">
        <v>0</v>
      </c>
      <c r="F80" s="51">
        <v>0</v>
      </c>
      <c r="G80" s="17"/>
      <c r="I80" t="s">
        <v>29</v>
      </c>
      <c r="J80" s="53">
        <f>NPV(NPVRate,D80,E80,F80)</f>
        <v>0</v>
      </c>
    </row>
    <row r="81" spans="1:10" ht="12.75" customHeight="1">
      <c r="A81" s="49"/>
      <c r="B81" s="129" t="s">
        <v>63</v>
      </c>
      <c r="C81" s="51">
        <v>0</v>
      </c>
      <c r="D81" s="51">
        <v>0</v>
      </c>
      <c r="E81" s="51">
        <v>0</v>
      </c>
      <c r="F81" s="51">
        <v>0</v>
      </c>
      <c r="G81" s="17"/>
      <c r="I81" t="s">
        <v>29</v>
      </c>
      <c r="J81" s="53">
        <f>NPV(NPVRate,D81,E81,F81)</f>
        <v>0</v>
      </c>
    </row>
    <row r="82" spans="1:10" ht="12.75">
      <c r="A82" s="50"/>
      <c r="B82" s="1"/>
      <c r="C82" s="54"/>
      <c r="D82" s="54"/>
      <c r="E82" s="54"/>
      <c r="F82" s="54"/>
      <c r="G82" s="17"/>
      <c r="J82" s="53"/>
    </row>
    <row r="83" spans="1:10" ht="13.5" thickBot="1">
      <c r="A83" s="50"/>
      <c r="B83" s="18" t="s">
        <v>64</v>
      </c>
      <c r="C83" s="116">
        <f>ROUND(SUM(C76:C81)+SUM(J76:J81),2-LEN(INT(SUM(C76:C81)+SUM(J76:J81))))</f>
        <v>1100000</v>
      </c>
      <c r="D83" s="54"/>
      <c r="E83" s="54"/>
      <c r="F83" s="54"/>
      <c r="G83" s="17"/>
      <c r="J83" s="53"/>
    </row>
    <row r="84" spans="1:10" ht="13.5" thickTop="1">
      <c r="A84" s="56"/>
      <c r="B84" s="57"/>
      <c r="C84" s="57"/>
      <c r="D84" s="58"/>
      <c r="E84" s="58"/>
      <c r="F84" s="58"/>
      <c r="G84" s="19"/>
      <c r="J84" s="53"/>
    </row>
    <row r="85" spans="1:10" ht="12.75">
      <c r="A85" s="3"/>
      <c r="B85" s="1"/>
      <c r="C85" s="1"/>
      <c r="D85" s="1"/>
      <c r="E85" s="1"/>
      <c r="F85" s="1"/>
      <c r="G85" s="1"/>
      <c r="J85" s="53"/>
    </row>
    <row r="86" spans="1:10" ht="12.75">
      <c r="A86" s="115" t="s">
        <v>30</v>
      </c>
      <c r="B86" s="123" t="s">
        <v>62</v>
      </c>
      <c r="C86" s="123" t="s">
        <v>44</v>
      </c>
      <c r="D86" s="123" t="s">
        <v>37</v>
      </c>
      <c r="E86" s="123" t="s">
        <v>26</v>
      </c>
      <c r="F86" s="123" t="s">
        <v>27</v>
      </c>
      <c r="G86" s="44"/>
      <c r="J86" s="53"/>
    </row>
    <row r="87" spans="1:10" ht="12.75">
      <c r="A87" s="59"/>
      <c r="C87" s="60"/>
      <c r="D87" s="60"/>
      <c r="E87" s="60"/>
      <c r="F87" s="60"/>
      <c r="G87" s="17"/>
      <c r="J87" s="53"/>
    </row>
    <row r="88" spans="1:10" ht="12.75" customHeight="1">
      <c r="A88" s="50" t="s">
        <v>31</v>
      </c>
      <c r="B88" s="111" t="s">
        <v>63</v>
      </c>
      <c r="C88" s="52">
        <v>0</v>
      </c>
      <c r="D88" s="52">
        <v>0</v>
      </c>
      <c r="E88" s="52">
        <v>0</v>
      </c>
      <c r="F88" s="52">
        <v>0</v>
      </c>
      <c r="G88" s="17"/>
      <c r="I88" t="s">
        <v>29</v>
      </c>
      <c r="J88" s="53">
        <f aca="true" t="shared" si="0" ref="J88:J94">NPV(NPVRate,D88,E88,F88)</f>
        <v>0</v>
      </c>
    </row>
    <row r="89" spans="1:10" ht="12.75" customHeight="1">
      <c r="A89" s="50"/>
      <c r="B89" s="111" t="s">
        <v>63</v>
      </c>
      <c r="C89" s="52">
        <v>0</v>
      </c>
      <c r="D89" s="52">
        <v>0</v>
      </c>
      <c r="E89" s="52">
        <v>0</v>
      </c>
      <c r="F89" s="52">
        <v>0</v>
      </c>
      <c r="G89" s="17"/>
      <c r="I89" t="s">
        <v>29</v>
      </c>
      <c r="J89" s="53">
        <f t="shared" si="0"/>
        <v>0</v>
      </c>
    </row>
    <row r="90" spans="1:10" ht="12.75" customHeight="1">
      <c r="A90" s="50"/>
      <c r="B90" s="111" t="s">
        <v>63</v>
      </c>
      <c r="C90" s="52">
        <v>0</v>
      </c>
      <c r="D90" s="52">
        <v>0</v>
      </c>
      <c r="E90" s="52">
        <v>0</v>
      </c>
      <c r="F90" s="52">
        <v>0</v>
      </c>
      <c r="G90" s="17"/>
      <c r="I90" t="s">
        <v>29</v>
      </c>
      <c r="J90" s="53">
        <f t="shared" si="0"/>
        <v>0</v>
      </c>
    </row>
    <row r="91" spans="1:10" ht="12.75" customHeight="1">
      <c r="A91" s="50"/>
      <c r="B91" s="111" t="s">
        <v>63</v>
      </c>
      <c r="C91" s="52">
        <v>0</v>
      </c>
      <c r="D91" s="52">
        <v>0</v>
      </c>
      <c r="E91" s="52">
        <v>0</v>
      </c>
      <c r="F91" s="52">
        <v>0</v>
      </c>
      <c r="G91" s="17"/>
      <c r="I91" t="s">
        <v>29</v>
      </c>
      <c r="J91" s="53">
        <f t="shared" si="0"/>
        <v>0</v>
      </c>
    </row>
    <row r="92" spans="1:10" ht="12.75" customHeight="1">
      <c r="A92" s="50" t="s">
        <v>32</v>
      </c>
      <c r="B92" s="122" t="s">
        <v>39</v>
      </c>
      <c r="C92" s="52">
        <f>(169/10*65)*10</f>
        <v>10985</v>
      </c>
      <c r="D92" s="52">
        <f>(169*1.2/10*65)*10</f>
        <v>13181.999999999998</v>
      </c>
      <c r="E92" s="52">
        <f>(169*1.2/10*65)*10</f>
        <v>13181.999999999998</v>
      </c>
      <c r="F92" s="52">
        <f>(169*1.2/10*65)*10</f>
        <v>13181.999999999998</v>
      </c>
      <c r="G92" s="17"/>
      <c r="I92" t="s">
        <v>29</v>
      </c>
      <c r="J92" s="53">
        <f t="shared" si="0"/>
        <v>35235.64351780328</v>
      </c>
    </row>
    <row r="93" spans="1:10" ht="12.75" customHeight="1">
      <c r="A93" s="50" t="s">
        <v>40</v>
      </c>
      <c r="B93" s="111" t="s">
        <v>63</v>
      </c>
      <c r="C93" s="52">
        <v>0</v>
      </c>
      <c r="D93" s="52">
        <v>0</v>
      </c>
      <c r="E93" s="52">
        <v>0</v>
      </c>
      <c r="F93" s="52">
        <v>0</v>
      </c>
      <c r="G93" s="17"/>
      <c r="I93" t="s">
        <v>29</v>
      </c>
      <c r="J93" s="53">
        <f t="shared" si="0"/>
        <v>0</v>
      </c>
    </row>
    <row r="94" spans="1:10" ht="12.75" customHeight="1">
      <c r="A94" s="50"/>
      <c r="B94" s="111" t="s">
        <v>63</v>
      </c>
      <c r="C94" s="52">
        <v>0</v>
      </c>
      <c r="D94" s="52">
        <v>0</v>
      </c>
      <c r="E94" s="52">
        <v>0</v>
      </c>
      <c r="F94" s="52">
        <v>0</v>
      </c>
      <c r="G94" s="17"/>
      <c r="I94" t="s">
        <v>29</v>
      </c>
      <c r="J94" s="53">
        <f t="shared" si="0"/>
        <v>0</v>
      </c>
    </row>
    <row r="95" spans="1:7" s="62" customFormat="1" ht="6.75" customHeight="1">
      <c r="A95" s="50"/>
      <c r="B95" s="18"/>
      <c r="C95" s="1"/>
      <c r="D95" s="1"/>
      <c r="E95" s="1"/>
      <c r="F95" s="1"/>
      <c r="G95" s="17"/>
    </row>
    <row r="96" spans="1:7" ht="13.5" customHeight="1" thickBot="1">
      <c r="A96" s="50"/>
      <c r="B96" s="18" t="s">
        <v>33</v>
      </c>
      <c r="C96" s="116">
        <f>ROUND(SUM(C88:C94)+SUM(J88:J94),2-LEN(INT(SUM(C88:C94)+SUM(J88:J94))))</f>
        <v>46000</v>
      </c>
      <c r="D96" s="1"/>
      <c r="E96" s="1"/>
      <c r="F96" s="1"/>
      <c r="G96" s="17"/>
    </row>
    <row r="97" spans="1:10" ht="13.5" thickTop="1">
      <c r="A97" s="56"/>
      <c r="B97" s="57"/>
      <c r="C97" s="57"/>
      <c r="D97" s="20"/>
      <c r="E97" s="20"/>
      <c r="F97" s="20"/>
      <c r="G97" s="19"/>
      <c r="H97" s="11"/>
      <c r="J97" s="53"/>
    </row>
    <row r="98" spans="1:10" ht="13.5" thickBot="1">
      <c r="A98" s="5"/>
      <c r="B98" s="5"/>
      <c r="C98" s="5"/>
      <c r="D98" s="1"/>
      <c r="E98" s="1"/>
      <c r="F98" s="1"/>
      <c r="G98" s="1"/>
      <c r="J98" s="53"/>
    </row>
    <row r="99" spans="1:10" ht="16.5" thickBot="1">
      <c r="A99" s="204" t="s">
        <v>67</v>
      </c>
      <c r="B99" s="205"/>
      <c r="C99" s="205"/>
      <c r="D99" s="205"/>
      <c r="E99" s="205"/>
      <c r="F99" s="205"/>
      <c r="G99" s="206"/>
      <c r="J99" s="53"/>
    </row>
    <row r="100" spans="1:10" ht="12.75">
      <c r="A100" s="3"/>
      <c r="B100" s="1"/>
      <c r="C100" s="1"/>
      <c r="D100" s="1"/>
      <c r="E100" s="1"/>
      <c r="F100" s="1"/>
      <c r="G100" s="1"/>
      <c r="J100" s="53"/>
    </row>
    <row r="101" spans="1:10" ht="12.75">
      <c r="A101" s="115" t="s">
        <v>15</v>
      </c>
      <c r="B101" s="123" t="s">
        <v>62</v>
      </c>
      <c r="C101" s="123" t="s">
        <v>44</v>
      </c>
      <c r="D101" s="123" t="s">
        <v>37</v>
      </c>
      <c r="E101" s="123" t="s">
        <v>26</v>
      </c>
      <c r="F101" s="123" t="s">
        <v>27</v>
      </c>
      <c r="G101" s="61"/>
      <c r="J101" s="53"/>
    </row>
    <row r="102" spans="1:10" ht="12.75">
      <c r="A102" s="63"/>
      <c r="B102" s="5"/>
      <c r="C102" s="5"/>
      <c r="D102" s="5"/>
      <c r="E102" s="108"/>
      <c r="F102" s="5"/>
      <c r="G102" s="64"/>
      <c r="J102" s="53"/>
    </row>
    <row r="103" spans="1:10" ht="12.75" customHeight="1">
      <c r="A103" s="50" t="s">
        <v>28</v>
      </c>
      <c r="B103" s="117" t="s">
        <v>63</v>
      </c>
      <c r="C103" s="118"/>
      <c r="D103" s="118"/>
      <c r="E103" s="118"/>
      <c r="F103" s="118"/>
      <c r="G103" s="17"/>
      <c r="I103" t="s">
        <v>29</v>
      </c>
      <c r="J103" s="53">
        <f>NPV(NPVRate,D103,E103,F103)</f>
        <v>0</v>
      </c>
    </row>
    <row r="104" spans="1:10" ht="12.75" customHeight="1">
      <c r="A104" s="21"/>
      <c r="B104" s="18"/>
      <c r="C104" s="18"/>
      <c r="D104" s="1"/>
      <c r="E104" s="1"/>
      <c r="F104" s="1"/>
      <c r="G104" s="17"/>
      <c r="J104" s="53"/>
    </row>
    <row r="105" spans="1:10" ht="12.75" customHeight="1">
      <c r="A105" s="50" t="s">
        <v>34</v>
      </c>
      <c r="B105" s="117" t="s">
        <v>63</v>
      </c>
      <c r="C105" s="119">
        <v>0</v>
      </c>
      <c r="D105" s="119">
        <v>0</v>
      </c>
      <c r="E105" s="119">
        <v>0</v>
      </c>
      <c r="F105" s="119">
        <v>0</v>
      </c>
      <c r="G105" s="17"/>
      <c r="I105" t="s">
        <v>29</v>
      </c>
      <c r="J105" s="53">
        <f>NPV(NPVRate,D105,E105,F105)</f>
        <v>0</v>
      </c>
    </row>
    <row r="106" spans="1:10" ht="12.75" customHeight="1">
      <c r="A106" s="21"/>
      <c r="B106" s="117" t="s">
        <v>63</v>
      </c>
      <c r="C106" s="119">
        <v>0</v>
      </c>
      <c r="D106" s="119">
        <v>0</v>
      </c>
      <c r="E106" s="119">
        <v>0</v>
      </c>
      <c r="F106" s="119">
        <v>0</v>
      </c>
      <c r="G106" s="17"/>
      <c r="I106" t="s">
        <v>29</v>
      </c>
      <c r="J106" s="53">
        <f>NPV(NPVRate,D106,E106,F106)</f>
        <v>0</v>
      </c>
    </row>
    <row r="107" spans="1:10" ht="12.75" customHeight="1">
      <c r="A107" s="21"/>
      <c r="B107" s="117" t="s">
        <v>63</v>
      </c>
      <c r="C107" s="119">
        <v>0</v>
      </c>
      <c r="D107" s="119">
        <v>0</v>
      </c>
      <c r="E107" s="119">
        <v>0</v>
      </c>
      <c r="F107" s="119">
        <v>0</v>
      </c>
      <c r="G107" s="17"/>
      <c r="I107" t="s">
        <v>29</v>
      </c>
      <c r="J107" s="53">
        <f>NPV(NPVRate,D107,E107,F107)</f>
        <v>0</v>
      </c>
    </row>
    <row r="108" spans="1:10" ht="12.75" customHeight="1">
      <c r="A108" s="21"/>
      <c r="B108" s="117" t="s">
        <v>63</v>
      </c>
      <c r="C108" s="119">
        <v>0</v>
      </c>
      <c r="D108" s="119">
        <v>0</v>
      </c>
      <c r="E108" s="119">
        <v>0</v>
      </c>
      <c r="F108" s="119">
        <v>0</v>
      </c>
      <c r="G108" s="17"/>
      <c r="I108" t="s">
        <v>29</v>
      </c>
      <c r="J108" s="53">
        <f>NPV(NPVRate,D108,E108,F108)</f>
        <v>0</v>
      </c>
    </row>
    <row r="109" spans="1:10" ht="6.75" customHeight="1">
      <c r="A109" s="21"/>
      <c r="B109" s="18"/>
      <c r="C109" s="66"/>
      <c r="D109" s="1"/>
      <c r="E109" s="1"/>
      <c r="F109" s="1"/>
      <c r="G109" s="17"/>
      <c r="J109" s="53"/>
    </row>
    <row r="110" spans="1:10" ht="13.5" customHeight="1" thickBot="1">
      <c r="A110" s="21"/>
      <c r="B110" s="18" t="s">
        <v>65</v>
      </c>
      <c r="C110" s="72">
        <f>ROUND(SUM(C103:C108)+SUM(J103:J108),2-LEN(INT(SUM(C103:C108)+SUM(J97:J102))))</f>
        <v>0</v>
      </c>
      <c r="D110" s="1"/>
      <c r="E110" s="1"/>
      <c r="F110" s="1"/>
      <c r="G110" s="17"/>
      <c r="J110" s="53"/>
    </row>
    <row r="111" spans="1:10" ht="13.5" thickTop="1">
      <c r="A111" s="67"/>
      <c r="B111" s="20"/>
      <c r="C111" s="20"/>
      <c r="D111" s="20"/>
      <c r="E111" s="20"/>
      <c r="F111" s="20"/>
      <c r="G111" s="19"/>
      <c r="J111" s="53"/>
    </row>
    <row r="112" spans="1:10" ht="12.75">
      <c r="A112" s="3"/>
      <c r="B112" s="1"/>
      <c r="C112" s="1"/>
      <c r="D112" s="1"/>
      <c r="E112" s="1"/>
      <c r="F112" s="1"/>
      <c r="G112" s="1"/>
      <c r="J112" s="53"/>
    </row>
    <row r="113" spans="1:10" ht="12.75" customHeight="1">
      <c r="A113" s="115" t="s">
        <v>13</v>
      </c>
      <c r="B113" s="123" t="s">
        <v>62</v>
      </c>
      <c r="C113" s="123" t="s">
        <v>44</v>
      </c>
      <c r="D113" s="123" t="s">
        <v>37</v>
      </c>
      <c r="E113" s="123" t="s">
        <v>26</v>
      </c>
      <c r="F113" s="123" t="s">
        <v>27</v>
      </c>
      <c r="G113" s="44"/>
      <c r="J113" s="53"/>
    </row>
    <row r="114" spans="1:7" ht="12.75" customHeight="1">
      <c r="A114" s="59"/>
      <c r="B114" s="5"/>
      <c r="C114" s="5"/>
      <c r="F114" s="5"/>
      <c r="G114" s="17"/>
    </row>
    <row r="115" spans="1:10" ht="39.75" customHeight="1">
      <c r="A115" s="46" t="s">
        <v>35</v>
      </c>
      <c r="B115" s="127" t="s">
        <v>39</v>
      </c>
      <c r="C115" s="118">
        <f>(169/6*100)*10</f>
        <v>28166.66666666667</v>
      </c>
      <c r="D115" s="118">
        <f>(169*1.2/6*100)*10</f>
        <v>33799.99999999999</v>
      </c>
      <c r="E115" s="118">
        <f>(169*1.2/6*100)*10</f>
        <v>33799.99999999999</v>
      </c>
      <c r="F115" s="118">
        <f>(169*1.2/6*100)*10</f>
        <v>33799.99999999999</v>
      </c>
      <c r="G115" s="17"/>
      <c r="I115" t="s">
        <v>29</v>
      </c>
      <c r="J115" s="53">
        <f>NPV(NPVRate,D115,E115,F115)</f>
        <v>90347.80389180328</v>
      </c>
    </row>
    <row r="116" spans="1:10" ht="12.75" customHeight="1">
      <c r="A116" s="59"/>
      <c r="B116" s="117" t="s">
        <v>63</v>
      </c>
      <c r="C116" s="118">
        <v>0</v>
      </c>
      <c r="D116" s="118">
        <v>0</v>
      </c>
      <c r="E116" s="118">
        <v>0</v>
      </c>
      <c r="F116" s="118">
        <v>0</v>
      </c>
      <c r="G116" s="17"/>
      <c r="I116" t="s">
        <v>29</v>
      </c>
      <c r="J116" s="53">
        <f>NPV(NPVRate,D116,E116,F116)</f>
        <v>0</v>
      </c>
    </row>
    <row r="117" spans="1:10" ht="12.75" customHeight="1">
      <c r="A117" s="50"/>
      <c r="B117" s="117" t="s">
        <v>63</v>
      </c>
      <c r="C117" s="118">
        <v>0</v>
      </c>
      <c r="D117" s="118">
        <v>0</v>
      </c>
      <c r="E117" s="118">
        <v>0</v>
      </c>
      <c r="F117" s="118">
        <v>0</v>
      </c>
      <c r="G117" s="17"/>
      <c r="I117" t="s">
        <v>29</v>
      </c>
      <c r="J117" s="53">
        <f>NPV(NPVRate,D117,E117,F117)</f>
        <v>0</v>
      </c>
    </row>
    <row r="118" spans="1:10" ht="12.75" customHeight="1">
      <c r="A118" s="46"/>
      <c r="B118" s="117" t="s">
        <v>63</v>
      </c>
      <c r="C118" s="119">
        <v>0</v>
      </c>
      <c r="D118" s="119">
        <v>0</v>
      </c>
      <c r="E118" s="119">
        <v>0</v>
      </c>
      <c r="F118" s="119">
        <v>0</v>
      </c>
      <c r="G118" s="17"/>
      <c r="I118" t="s">
        <v>29</v>
      </c>
      <c r="J118" s="53">
        <f>NPV(NPVRate,D118,E118,F118)</f>
        <v>0</v>
      </c>
    </row>
    <row r="119" spans="1:8" ht="6.75" customHeight="1">
      <c r="A119" s="50"/>
      <c r="B119" s="18"/>
      <c r="C119" s="48"/>
      <c r="D119" s="48"/>
      <c r="E119" s="48"/>
      <c r="F119" s="48"/>
      <c r="G119" s="17"/>
      <c r="H119" s="28"/>
    </row>
    <row r="120" spans="1:7" ht="13.5" customHeight="1" thickBot="1">
      <c r="A120" s="50"/>
      <c r="B120" s="18" t="s">
        <v>36</v>
      </c>
      <c r="C120" s="55">
        <f>ROUND(SUM(C115:C118)+SUM(J115:J118),2-LEN(INT(SUM(C115:C118)+SUM(J115:J118))))</f>
        <v>120000</v>
      </c>
      <c r="D120" s="1"/>
      <c r="E120" s="1"/>
      <c r="F120" s="1"/>
      <c r="G120" s="17"/>
    </row>
    <row r="121" spans="1:7" ht="6" customHeight="1" thickTop="1">
      <c r="A121" s="56"/>
      <c r="B121" s="57"/>
      <c r="C121" s="57"/>
      <c r="D121" s="20"/>
      <c r="E121" s="20"/>
      <c r="F121" s="20"/>
      <c r="G121" s="19"/>
    </row>
    <row r="122" spans="1:7" ht="9.75" customHeight="1" thickBot="1">
      <c r="A122" s="5"/>
      <c r="B122" s="5"/>
      <c r="C122" s="5"/>
      <c r="D122" s="1"/>
      <c r="E122" s="1"/>
      <c r="F122" s="1"/>
      <c r="G122" s="1"/>
    </row>
    <row r="123" spans="1:7" ht="12.75">
      <c r="A123" s="68"/>
      <c r="B123" s="14"/>
      <c r="C123" s="69"/>
      <c r="D123" s="14"/>
      <c r="E123" s="14"/>
      <c r="F123" s="14"/>
      <c r="G123" s="70"/>
    </row>
    <row r="124" spans="1:7" ht="16.5" customHeight="1" thickBot="1">
      <c r="A124" s="71" t="s">
        <v>10</v>
      </c>
      <c r="B124" s="120">
        <f>ROUND(ERCOTCost+MarketCost,2-LEN(INT(ERCOTCost+MarketCost)))</f>
        <v>1100000</v>
      </c>
      <c r="C124" s="5"/>
      <c r="D124" s="215" t="s">
        <v>41</v>
      </c>
      <c r="E124" s="215"/>
      <c r="F124" s="120">
        <f>ROUND(B125-B124,3-LEN(INT(B125-B124)))</f>
        <v>-930000</v>
      </c>
      <c r="G124" s="73"/>
    </row>
    <row r="125" spans="1:7" s="62" customFormat="1" ht="17.25" customHeight="1" thickBot="1" thickTop="1">
      <c r="A125" s="71" t="s">
        <v>14</v>
      </c>
      <c r="B125" s="124">
        <f>ROUND(ERCOTBenefit+MarketBenefit,2-LEN(INT(ERCOTBenefit+MarketBenefit)))</f>
        <v>170000</v>
      </c>
      <c r="C125" s="96"/>
      <c r="D125" s="250" t="s">
        <v>55</v>
      </c>
      <c r="E125" s="250"/>
      <c r="F125" s="121">
        <f>IF(B124=0,0,B125/B124)</f>
        <v>0.15454545454545454</v>
      </c>
      <c r="G125" s="73"/>
    </row>
    <row r="126" spans="1:7" s="62" customFormat="1" ht="14.25" customHeight="1" thickBot="1" thickTop="1">
      <c r="A126" s="248" t="s">
        <v>42</v>
      </c>
      <c r="B126" s="249"/>
      <c r="C126" s="249"/>
      <c r="D126" s="249"/>
      <c r="E126" s="249"/>
      <c r="F126" s="249"/>
      <c r="G126" s="74"/>
    </row>
    <row r="127" spans="1:7" s="62" customFormat="1" ht="6" customHeight="1">
      <c r="A127" s="112"/>
      <c r="B127" s="113"/>
      <c r="C127" s="113"/>
      <c r="D127" s="113"/>
      <c r="E127" s="113"/>
      <c r="F127" s="113"/>
      <c r="G127" s="1"/>
    </row>
    <row r="128" spans="1:7" s="62" customFormat="1" ht="9.75" customHeight="1" thickBot="1">
      <c r="A128" s="82"/>
      <c r="B128" s="65"/>
      <c r="C128" s="83"/>
      <c r="D128" s="65"/>
      <c r="E128" s="83"/>
      <c r="F128" s="84"/>
      <c r="G128" s="81"/>
    </row>
    <row r="129" spans="1:7" ht="16.5" thickBot="1">
      <c r="A129" s="204" t="s">
        <v>72</v>
      </c>
      <c r="B129" s="205"/>
      <c r="C129" s="205"/>
      <c r="D129" s="205"/>
      <c r="E129" s="205"/>
      <c r="F129" s="205"/>
      <c r="G129" s="206"/>
    </row>
    <row r="130" spans="1:7" ht="12.75" customHeight="1">
      <c r="A130" s="266" t="s">
        <v>73</v>
      </c>
      <c r="B130" s="267"/>
      <c r="C130" s="267"/>
      <c r="D130" s="267"/>
      <c r="E130" s="267"/>
      <c r="F130" s="267"/>
      <c r="G130" s="268"/>
    </row>
    <row r="131" spans="1:7" s="62" customFormat="1" ht="39.75" customHeight="1">
      <c r="A131" s="92">
        <v>1</v>
      </c>
      <c r="B131" s="219" t="s">
        <v>148</v>
      </c>
      <c r="C131" s="220"/>
      <c r="D131" s="220"/>
      <c r="E131" s="220"/>
      <c r="F131" s="220"/>
      <c r="G131" s="221"/>
    </row>
    <row r="132" spans="1:7" s="62" customFormat="1" ht="39.75" customHeight="1">
      <c r="A132" s="93">
        <v>2</v>
      </c>
      <c r="B132" s="222" t="s">
        <v>149</v>
      </c>
      <c r="C132" s="223"/>
      <c r="D132" s="223"/>
      <c r="E132" s="223"/>
      <c r="F132" s="223"/>
      <c r="G132" s="224"/>
    </row>
    <row r="133" spans="1:7" s="62" customFormat="1" ht="39.75" customHeight="1">
      <c r="A133" s="78">
        <v>3</v>
      </c>
      <c r="B133" s="222" t="s">
        <v>150</v>
      </c>
      <c r="C133" s="223"/>
      <c r="D133" s="223"/>
      <c r="E133" s="223"/>
      <c r="F133" s="223"/>
      <c r="G133" s="224"/>
    </row>
    <row r="134" spans="1:7" s="62" customFormat="1" ht="39.75" customHeight="1">
      <c r="A134" s="78">
        <v>4</v>
      </c>
      <c r="B134" s="243" t="s">
        <v>151</v>
      </c>
      <c r="C134" s="244"/>
      <c r="D134" s="244"/>
      <c r="E134" s="244"/>
      <c r="F134" s="244"/>
      <c r="G134" s="245"/>
    </row>
    <row r="135" spans="1:7" s="62" customFormat="1" ht="39.75" customHeight="1">
      <c r="A135" s="78">
        <v>5</v>
      </c>
      <c r="B135" s="243" t="s">
        <v>152</v>
      </c>
      <c r="C135" s="244"/>
      <c r="D135" s="244"/>
      <c r="E135" s="244"/>
      <c r="F135" s="244"/>
      <c r="G135" s="245"/>
    </row>
    <row r="136" spans="1:7" s="62" customFormat="1" ht="39.75" customHeight="1">
      <c r="A136" s="78">
        <v>6</v>
      </c>
      <c r="B136" s="243" t="s">
        <v>153</v>
      </c>
      <c r="C136" s="244"/>
      <c r="D136" s="244"/>
      <c r="E136" s="244"/>
      <c r="F136" s="244"/>
      <c r="G136" s="245"/>
    </row>
    <row r="137" spans="1:7" s="62" customFormat="1" ht="39.75" customHeight="1">
      <c r="A137" s="78">
        <v>7</v>
      </c>
      <c r="B137" s="243" t="s">
        <v>154</v>
      </c>
      <c r="C137" s="244"/>
      <c r="D137" s="244"/>
      <c r="E137" s="244"/>
      <c r="F137" s="244"/>
      <c r="G137" s="245"/>
    </row>
    <row r="138" spans="1:7" ht="12.75" customHeight="1">
      <c r="A138" s="24"/>
      <c r="B138" s="25"/>
      <c r="C138" s="25"/>
      <c r="D138" s="25"/>
      <c r="E138" s="25"/>
      <c r="F138" s="25"/>
      <c r="G138" s="75"/>
    </row>
  </sheetData>
  <sheetProtection/>
  <mergeCells count="73">
    <mergeCell ref="A129:G129"/>
    <mergeCell ref="A130:G130"/>
    <mergeCell ref="B131:G131"/>
    <mergeCell ref="B132:G132"/>
    <mergeCell ref="B133:G133"/>
    <mergeCell ref="B134:G134"/>
    <mergeCell ref="B135:G135"/>
    <mergeCell ref="B136:G136"/>
    <mergeCell ref="B137:G137"/>
    <mergeCell ref="A51:G51"/>
    <mergeCell ref="B52:G52"/>
    <mergeCell ref="B53:G53"/>
    <mergeCell ref="A126:F126"/>
    <mergeCell ref="D124:E124"/>
    <mergeCell ref="D125:E125"/>
    <mergeCell ref="A99:G99"/>
    <mergeCell ref="B64:G64"/>
    <mergeCell ref="A28:G28"/>
    <mergeCell ref="B29:G29"/>
    <mergeCell ref="B48:G48"/>
    <mergeCell ref="B36:G36"/>
    <mergeCell ref="B37:G37"/>
    <mergeCell ref="B38:G38"/>
    <mergeCell ref="B39:G39"/>
    <mergeCell ref="B40:G40"/>
    <mergeCell ref="B42:G42"/>
    <mergeCell ref="B30:G30"/>
    <mergeCell ref="A34:G34"/>
    <mergeCell ref="B41:G41"/>
    <mergeCell ref="B43:G43"/>
    <mergeCell ref="B31:G31"/>
    <mergeCell ref="B44:G44"/>
    <mergeCell ref="A35:G35"/>
    <mergeCell ref="A72:G72"/>
    <mergeCell ref="B45:G45"/>
    <mergeCell ref="B47:G47"/>
    <mergeCell ref="B61:G61"/>
    <mergeCell ref="B62:G62"/>
    <mergeCell ref="B63:G63"/>
    <mergeCell ref="A50:G50"/>
    <mergeCell ref="B65:G65"/>
    <mergeCell ref="B66:G66"/>
    <mergeCell ref="A59:G59"/>
    <mergeCell ref="A60:G60"/>
    <mergeCell ref="B46:G46"/>
    <mergeCell ref="B54:G54"/>
    <mergeCell ref="B55:G55"/>
    <mergeCell ref="B56:G56"/>
    <mergeCell ref="B57:G57"/>
    <mergeCell ref="A68:G68"/>
    <mergeCell ref="B69:G69"/>
    <mergeCell ref="B70:G70"/>
    <mergeCell ref="A19:G19"/>
    <mergeCell ref="A1:G1"/>
    <mergeCell ref="D3:G3"/>
    <mergeCell ref="F4:G4"/>
    <mergeCell ref="B5:G5"/>
    <mergeCell ref="A7:G7"/>
    <mergeCell ref="A8:G8"/>
    <mergeCell ref="B9:G9"/>
    <mergeCell ref="B10:G10"/>
    <mergeCell ref="B11:G11"/>
    <mergeCell ref="B12:G12"/>
    <mergeCell ref="B13:G13"/>
    <mergeCell ref="B14:G14"/>
    <mergeCell ref="A27:G27"/>
    <mergeCell ref="B22:G22"/>
    <mergeCell ref="B15:G15"/>
    <mergeCell ref="B16:G16"/>
    <mergeCell ref="A20:G20"/>
    <mergeCell ref="B21:G21"/>
    <mergeCell ref="B23:G23"/>
    <mergeCell ref="B24:G24"/>
  </mergeCells>
  <dataValidations count="7">
    <dataValidation type="list" allowBlank="1" showInputMessage="1" sqref="A28:G28 A35:G35 A8 A20:G20">
      <formula1>#REF!</formula1>
    </dataValidation>
    <dataValidation type="list" allowBlank="1" showInputMessage="1" sqref="A60:G60">
      <formula1>A129:A134</formula1>
    </dataValidation>
    <dataValidation type="list" allowBlank="1" showInputMessage="1" sqref="A51:G51">
      <formula1>A129:A133</formula1>
    </dataValidation>
    <dataValidation type="list" allowBlank="1" showInputMessage="1" sqref="B115:B118">
      <formula1>"Select type…, Staffing, Hardware, Software, Infrastructure, Reduced Congestion Cost, Consumer Savings"</formula1>
    </dataValidation>
    <dataValidation type="list" allowBlank="1" showInputMessage="1" sqref="B76">
      <formula1>"Select type…, Project, O&amp;M"</formula1>
    </dataValidation>
    <dataValidation type="list" allowBlank="1" showInputMessage="1" sqref="B93:B94">
      <formula1>"Select type…, Staff, Hardware"</formula1>
    </dataValidation>
    <dataValidation type="list" allowBlank="1" showInputMessage="1" sqref="B78:B81 B103 B88:B92 B105:B108">
      <formula1>"Select type…, Staffing, Hardware, Software, Infrastructure"</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5"/>
  <sheetViews>
    <sheetView zoomScalePageLayoutView="0" workbookViewId="0" topLeftCell="A7">
      <selection activeCell="D4" sqref="D4"/>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9.140625" style="0" bestFit="1" customWidth="1"/>
    <col min="8" max="8" width="4.57421875" style="0" customWidth="1"/>
    <col min="9" max="9" width="7.140625" style="0" hidden="1" customWidth="1"/>
    <col min="10" max="10" width="8.57421875" style="0" hidden="1" customWidth="1"/>
  </cols>
  <sheetData>
    <row r="1" spans="1:8" ht="20.25">
      <c r="A1" s="225" t="s">
        <v>61</v>
      </c>
      <c r="B1" s="226"/>
      <c r="C1" s="226"/>
      <c r="D1" s="226"/>
      <c r="E1" s="226"/>
      <c r="F1" s="226"/>
      <c r="G1" s="227"/>
      <c r="H1" s="95"/>
    </row>
    <row r="2" ht="6.75" customHeight="1"/>
    <row r="3" spans="1:7" ht="33" customHeight="1">
      <c r="A3" s="98" t="s">
        <v>58</v>
      </c>
      <c r="B3" s="130" t="s">
        <v>135</v>
      </c>
      <c r="C3" s="131" t="s">
        <v>125</v>
      </c>
      <c r="D3" s="228" t="s">
        <v>136</v>
      </c>
      <c r="E3" s="228"/>
      <c r="F3" s="228"/>
      <c r="G3" s="229"/>
    </row>
    <row r="4" spans="1:7" ht="16.5">
      <c r="A4" s="100" t="s">
        <v>47</v>
      </c>
      <c r="B4" s="99" t="s">
        <v>118</v>
      </c>
      <c r="C4" s="101" t="s">
        <v>3</v>
      </c>
      <c r="D4" s="102">
        <v>40611</v>
      </c>
      <c r="E4" s="101" t="s">
        <v>38</v>
      </c>
      <c r="F4" s="230" t="s">
        <v>157</v>
      </c>
      <c r="G4" s="230"/>
    </row>
    <row r="5" spans="1:7" s="62" customFormat="1" ht="62.25" customHeight="1">
      <c r="A5" s="97" t="s">
        <v>59</v>
      </c>
      <c r="B5" s="231" t="s">
        <v>176</v>
      </c>
      <c r="C5" s="232"/>
      <c r="D5" s="232"/>
      <c r="E5" s="232"/>
      <c r="F5" s="232"/>
      <c r="G5" s="233"/>
    </row>
    <row r="6" ht="13.5" thickBot="1"/>
    <row r="7" spans="1:7" ht="16.5" thickBot="1">
      <c r="A7" s="204" t="s">
        <v>60</v>
      </c>
      <c r="B7" s="205"/>
      <c r="C7" s="205"/>
      <c r="D7" s="205"/>
      <c r="E7" s="205"/>
      <c r="F7" s="205"/>
      <c r="G7" s="206"/>
    </row>
    <row r="8" spans="1:7" ht="12.75">
      <c r="A8" s="216" t="s">
        <v>108</v>
      </c>
      <c r="B8" s="217"/>
      <c r="C8" s="217"/>
      <c r="D8" s="217"/>
      <c r="E8" s="217"/>
      <c r="F8" s="217"/>
      <c r="G8" s="218"/>
    </row>
    <row r="9" spans="1:7" s="62" customFormat="1" ht="30" customHeight="1">
      <c r="A9" s="92">
        <v>1</v>
      </c>
      <c r="B9" s="219" t="s">
        <v>175</v>
      </c>
      <c r="C9" s="220"/>
      <c r="D9" s="220"/>
      <c r="E9" s="220"/>
      <c r="F9" s="220"/>
      <c r="G9" s="221"/>
    </row>
    <row r="10" spans="1:7" s="62" customFormat="1" ht="39.75" customHeight="1">
      <c r="A10" s="93">
        <v>2</v>
      </c>
      <c r="B10" s="222" t="s">
        <v>184</v>
      </c>
      <c r="C10" s="223"/>
      <c r="D10" s="223"/>
      <c r="E10" s="223"/>
      <c r="F10" s="223"/>
      <c r="G10" s="224"/>
    </row>
    <row r="11" spans="1:7" s="62" customFormat="1" ht="30" customHeight="1">
      <c r="A11" s="78">
        <v>3</v>
      </c>
      <c r="B11" s="222" t="s">
        <v>183</v>
      </c>
      <c r="C11" s="223"/>
      <c r="D11" s="223"/>
      <c r="E11" s="223"/>
      <c r="F11" s="223"/>
      <c r="G11" s="224"/>
    </row>
    <row r="12" spans="1:7" s="62" customFormat="1" ht="55.5" customHeight="1">
      <c r="A12" s="78">
        <v>4</v>
      </c>
      <c r="B12" s="222" t="s">
        <v>185</v>
      </c>
      <c r="C12" s="223"/>
      <c r="D12" s="223"/>
      <c r="E12" s="223"/>
      <c r="F12" s="223"/>
      <c r="G12" s="224"/>
    </row>
    <row r="13" spans="1:7" ht="30" customHeight="1">
      <c r="A13" s="78">
        <v>5</v>
      </c>
      <c r="B13" s="222" t="s">
        <v>186</v>
      </c>
      <c r="C13" s="223"/>
      <c r="D13" s="223"/>
      <c r="E13" s="223"/>
      <c r="F13" s="223"/>
      <c r="G13" s="224"/>
    </row>
    <row r="14" spans="1:7" ht="30" customHeight="1">
      <c r="A14" s="78">
        <v>6</v>
      </c>
      <c r="B14" s="222" t="s">
        <v>177</v>
      </c>
      <c r="C14" s="223"/>
      <c r="D14" s="223"/>
      <c r="E14" s="223"/>
      <c r="F14" s="223"/>
      <c r="G14" s="224"/>
    </row>
    <row r="15" spans="1:7" ht="6" customHeight="1">
      <c r="A15" s="24"/>
      <c r="B15" s="25"/>
      <c r="C15" s="25"/>
      <c r="D15" s="25"/>
      <c r="E15" s="25"/>
      <c r="F15" s="25"/>
      <c r="G15" s="75"/>
    </row>
    <row r="16" spans="1:7" ht="13.5" thickBot="1">
      <c r="A16" s="104"/>
      <c r="B16" s="104"/>
      <c r="C16" s="104"/>
      <c r="D16" s="105"/>
      <c r="E16" s="105"/>
      <c r="F16" s="106"/>
      <c r="G16" s="104"/>
    </row>
    <row r="17" spans="1:7" ht="16.5" thickBot="1">
      <c r="A17" s="204" t="s">
        <v>52</v>
      </c>
      <c r="B17" s="205"/>
      <c r="C17" s="205"/>
      <c r="D17" s="205"/>
      <c r="E17" s="205"/>
      <c r="F17" s="205"/>
      <c r="G17" s="206"/>
    </row>
    <row r="18" spans="1:7" ht="13.5" hidden="1" thickBot="1">
      <c r="A18" s="216" t="s">
        <v>109</v>
      </c>
      <c r="B18" s="246"/>
      <c r="C18" s="246"/>
      <c r="D18" s="246"/>
      <c r="E18" s="246"/>
      <c r="F18" s="246"/>
      <c r="G18" s="247"/>
    </row>
    <row r="19" spans="1:8" ht="27" customHeight="1" hidden="1">
      <c r="A19" s="92" t="s">
        <v>112</v>
      </c>
      <c r="B19" s="222"/>
      <c r="C19" s="223"/>
      <c r="D19" s="223"/>
      <c r="E19" s="223"/>
      <c r="F19" s="223"/>
      <c r="G19" s="224"/>
      <c r="H19" s="11"/>
    </row>
    <row r="20" spans="1:7" ht="12" customHeight="1" hidden="1">
      <c r="A20" s="93" t="s">
        <v>113</v>
      </c>
      <c r="B20" s="222"/>
      <c r="C20" s="223"/>
      <c r="D20" s="223"/>
      <c r="E20" s="223"/>
      <c r="F20" s="223"/>
      <c r="G20" s="224"/>
    </row>
    <row r="21" spans="1:7" ht="19.5" customHeight="1" hidden="1">
      <c r="A21" s="78" t="s">
        <v>114</v>
      </c>
      <c r="B21" s="222" t="s">
        <v>117</v>
      </c>
      <c r="C21" s="223"/>
      <c r="D21" s="223"/>
      <c r="E21" s="223"/>
      <c r="F21" s="223"/>
      <c r="G21" s="224"/>
    </row>
    <row r="22" spans="1:7" ht="19.5" customHeight="1" hidden="1">
      <c r="A22" s="78" t="s">
        <v>115</v>
      </c>
      <c r="B22" s="243"/>
      <c r="C22" s="244"/>
      <c r="D22" s="244"/>
      <c r="E22" s="244"/>
      <c r="F22" s="244"/>
      <c r="G22" s="245"/>
    </row>
    <row r="23" spans="1:7" ht="6" customHeight="1" hidden="1">
      <c r="A23" s="24"/>
      <c r="B23" s="25"/>
      <c r="C23" s="25"/>
      <c r="D23" s="25"/>
      <c r="E23" s="25"/>
      <c r="F23" s="25"/>
      <c r="G23" s="75"/>
    </row>
    <row r="24" spans="1:7" ht="13.5" hidden="1" thickBot="1">
      <c r="A24" s="90"/>
      <c r="B24" s="81"/>
      <c r="C24" s="81"/>
      <c r="D24" s="81"/>
      <c r="E24" s="81"/>
      <c r="F24" s="81"/>
      <c r="G24" s="5"/>
    </row>
    <row r="25" spans="1:8" ht="16.5" thickBot="1">
      <c r="A25" s="204" t="s">
        <v>179</v>
      </c>
      <c r="B25" s="205"/>
      <c r="C25" s="205"/>
      <c r="D25" s="205"/>
      <c r="E25" s="205"/>
      <c r="F25" s="205"/>
      <c r="G25" s="206"/>
      <c r="H25" s="11"/>
    </row>
    <row r="26" spans="1:8" ht="12.75">
      <c r="A26" s="216" t="s">
        <v>110</v>
      </c>
      <c r="B26" s="246"/>
      <c r="C26" s="246"/>
      <c r="D26" s="246"/>
      <c r="E26" s="246"/>
      <c r="F26" s="246"/>
      <c r="G26" s="247"/>
      <c r="H26" s="11"/>
    </row>
    <row r="27" spans="1:8" ht="35.25" customHeight="1">
      <c r="A27" s="76">
        <v>1</v>
      </c>
      <c r="B27" s="219" t="s">
        <v>119</v>
      </c>
      <c r="C27" s="220"/>
      <c r="D27" s="220"/>
      <c r="E27" s="220"/>
      <c r="F27" s="220"/>
      <c r="G27" s="221"/>
      <c r="H27" s="11"/>
    </row>
    <row r="28" spans="1:7" ht="38.25" customHeight="1">
      <c r="A28" s="77">
        <v>2</v>
      </c>
      <c r="B28" s="243" t="s">
        <v>120</v>
      </c>
      <c r="C28" s="244"/>
      <c r="D28" s="244"/>
      <c r="E28" s="244"/>
      <c r="F28" s="244"/>
      <c r="G28" s="245"/>
    </row>
    <row r="29" spans="1:7" ht="120" customHeight="1">
      <c r="A29" s="77">
        <v>3</v>
      </c>
      <c r="B29" s="240" t="s">
        <v>187</v>
      </c>
      <c r="C29" s="241"/>
      <c r="D29" s="241"/>
      <c r="E29" s="241"/>
      <c r="F29" s="241"/>
      <c r="G29" s="242"/>
    </row>
    <row r="30" spans="1:7" ht="6" customHeight="1">
      <c r="A30" s="56"/>
      <c r="B30" s="57"/>
      <c r="C30" s="57"/>
      <c r="D30" s="58"/>
      <c r="E30" s="58"/>
      <c r="F30" s="20"/>
      <c r="G30" s="75"/>
    </row>
    <row r="31" spans="1:7" ht="13.5" thickBot="1">
      <c r="A31" s="5"/>
      <c r="B31" s="5"/>
      <c r="C31" s="5"/>
      <c r="D31" s="54"/>
      <c r="E31" s="54"/>
      <c r="F31" s="1"/>
      <c r="G31" s="5"/>
    </row>
    <row r="32" spans="1:7" ht="16.5" thickBot="1">
      <c r="A32" s="204" t="s">
        <v>169</v>
      </c>
      <c r="B32" s="205"/>
      <c r="C32" s="205"/>
      <c r="D32" s="205"/>
      <c r="E32" s="205"/>
      <c r="F32" s="205"/>
      <c r="G32" s="206"/>
    </row>
    <row r="33" spans="1:7" ht="12.75" hidden="1">
      <c r="A33" s="216" t="s">
        <v>111</v>
      </c>
      <c r="B33" s="246"/>
      <c r="C33" s="246"/>
      <c r="D33" s="246"/>
      <c r="E33" s="246"/>
      <c r="F33" s="246"/>
      <c r="G33" s="247"/>
    </row>
    <row r="34" spans="1:7" ht="36" customHeight="1" hidden="1">
      <c r="A34" s="107"/>
      <c r="B34" s="234"/>
      <c r="C34" s="235"/>
      <c r="D34" s="235"/>
      <c r="E34" s="235"/>
      <c r="F34" s="235"/>
      <c r="G34" s="236"/>
    </row>
    <row r="35" spans="1:7" ht="41.25" customHeight="1" hidden="1">
      <c r="A35" s="77"/>
      <c r="B35" s="234"/>
      <c r="C35" s="235"/>
      <c r="D35" s="235"/>
      <c r="E35" s="235"/>
      <c r="F35" s="235"/>
      <c r="G35" s="236"/>
    </row>
    <row r="36" spans="1:7" ht="28.5" customHeight="1" hidden="1">
      <c r="A36" s="78"/>
      <c r="B36" s="251"/>
      <c r="C36" s="252"/>
      <c r="D36" s="252"/>
      <c r="E36" s="252"/>
      <c r="F36" s="252"/>
      <c r="G36" s="253"/>
    </row>
    <row r="37" spans="1:7" ht="28.5" customHeight="1" hidden="1">
      <c r="A37" s="78"/>
      <c r="B37" s="222"/>
      <c r="C37" s="223"/>
      <c r="D37" s="223"/>
      <c r="E37" s="223"/>
      <c r="F37" s="223"/>
      <c r="G37" s="224"/>
    </row>
    <row r="38" spans="1:7" ht="26.25" customHeight="1" hidden="1">
      <c r="A38" s="78"/>
      <c r="B38" s="234"/>
      <c r="C38" s="235"/>
      <c r="D38" s="235"/>
      <c r="E38" s="235"/>
      <c r="F38" s="235"/>
      <c r="G38" s="236"/>
    </row>
    <row r="39" spans="1:7" ht="26.25" customHeight="1" hidden="1">
      <c r="A39" s="132"/>
      <c r="B39" s="237"/>
      <c r="C39" s="238"/>
      <c r="D39" s="238"/>
      <c r="E39" s="238"/>
      <c r="F39" s="238"/>
      <c r="G39" s="239"/>
    </row>
    <row r="40" ht="13.5" thickBot="1"/>
    <row r="41" spans="1:7" ht="15.75">
      <c r="A41" s="257" t="s">
        <v>189</v>
      </c>
      <c r="B41" s="258"/>
      <c r="C41" s="258"/>
      <c r="D41" s="258"/>
      <c r="E41" s="258"/>
      <c r="F41" s="258"/>
      <c r="G41" s="259"/>
    </row>
    <row r="42" spans="1:7" s="62" customFormat="1" ht="155.25" customHeight="1">
      <c r="A42" s="150">
        <v>1</v>
      </c>
      <c r="B42" s="240" t="s">
        <v>193</v>
      </c>
      <c r="C42" s="241"/>
      <c r="D42" s="241"/>
      <c r="E42" s="241"/>
      <c r="F42" s="241"/>
      <c r="G42" s="242"/>
    </row>
    <row r="43" spans="1:7" s="62" customFormat="1" ht="137.25" customHeight="1">
      <c r="A43" s="150">
        <v>2</v>
      </c>
      <c r="B43" s="240" t="s">
        <v>196</v>
      </c>
      <c r="C43" s="241"/>
      <c r="D43" s="241"/>
      <c r="E43" s="241"/>
      <c r="F43" s="241"/>
      <c r="G43" s="242"/>
    </row>
    <row r="44" ht="13.5" thickBot="1"/>
    <row r="45" spans="1:7" ht="16.5" thickBot="1">
      <c r="A45" s="204" t="s">
        <v>66</v>
      </c>
      <c r="B45" s="205"/>
      <c r="C45" s="205"/>
      <c r="D45" s="205"/>
      <c r="E45" s="205"/>
      <c r="F45" s="205"/>
      <c r="G45" s="206"/>
    </row>
    <row r="47" spans="1:7" ht="24" customHeight="1">
      <c r="A47" s="115" t="s">
        <v>25</v>
      </c>
      <c r="B47" s="123" t="s">
        <v>62</v>
      </c>
      <c r="C47" s="123" t="s">
        <v>44</v>
      </c>
      <c r="D47" s="123" t="s">
        <v>37</v>
      </c>
      <c r="E47" s="123" t="s">
        <v>26</v>
      </c>
      <c r="F47" s="123" t="s">
        <v>27</v>
      </c>
      <c r="G47" s="44"/>
    </row>
    <row r="48" spans="1:7" ht="6.75" customHeight="1">
      <c r="A48" s="45"/>
      <c r="G48" s="17"/>
    </row>
    <row r="49" spans="1:10" ht="12.75">
      <c r="A49" s="46" t="s">
        <v>28</v>
      </c>
      <c r="B49" s="122" t="s">
        <v>116</v>
      </c>
      <c r="C49" s="135">
        <f>('SCR760-2, -4, -5, -9 Detail'!C66+'SCR760-7 Detail'!C67+'SCR760-8 Detail'!C69+'SCR760-3 Detail'!C68+'SCR760-1, -6 Detail'!C76)</f>
        <v>1722500</v>
      </c>
      <c r="D49" s="135">
        <v>0</v>
      </c>
      <c r="E49" s="135">
        <f>('SCR760-2, -4, -5, -9 Detail'!E66+'SCR760-7 Detail'!E67+'SCR760-8 Detail'!E69+'SCR760-3 Detail'!E68+'SCR760-1, -6 Detail'!E76)</f>
        <v>0</v>
      </c>
      <c r="F49" s="135">
        <v>0</v>
      </c>
      <c r="G49" s="152" t="s">
        <v>190</v>
      </c>
      <c r="H49" s="11"/>
      <c r="I49" t="s">
        <v>29</v>
      </c>
      <c r="J49" s="53">
        <f>NPV(NPVRate,D49,E49,F49)</f>
        <v>0</v>
      </c>
    </row>
    <row r="50" spans="1:10" ht="12.75">
      <c r="A50" s="46"/>
      <c r="B50" s="47"/>
      <c r="C50" s="109"/>
      <c r="D50" s="148"/>
      <c r="E50" s="148"/>
      <c r="F50" s="148"/>
      <c r="G50" s="17"/>
      <c r="H50" s="11"/>
      <c r="J50" s="53"/>
    </row>
    <row r="51" spans="1:10" ht="25.5">
      <c r="A51" s="50" t="s">
        <v>34</v>
      </c>
      <c r="B51" s="128" t="s">
        <v>122</v>
      </c>
      <c r="C51" s="135">
        <v>0</v>
      </c>
      <c r="D51" s="135">
        <f>'SCR760-2, -4, -5, -9 Detail'!D68+'SCR760-8 Detail'!D71+'SCR760-3 Detail'!D70+'SCR760-1, -6 Detail'!D78</f>
        <v>245000</v>
      </c>
      <c r="E51" s="135">
        <f>'SCR760-2, -4, -5, -9 Detail'!E68+'SCR760-8 Detail'!E71+'SCR760-3 Detail'!E70+'SCR760-1, -6 Detail'!E78</f>
        <v>245000</v>
      </c>
      <c r="F51" s="135">
        <f>'SCR760-2, -4, -5, -9 Detail'!F68+'SCR760-8 Detail'!F71+'SCR760-3 Detail'!F70+'SCR760-1, -6 Detail'!F78</f>
        <v>245000</v>
      </c>
      <c r="G51" s="152" t="s">
        <v>191</v>
      </c>
      <c r="H51" s="11"/>
      <c r="I51" t="s">
        <v>29</v>
      </c>
      <c r="J51" s="53">
        <f>NPV(NPVRate,D51,E51,F51)</f>
        <v>654887.9276181008</v>
      </c>
    </row>
    <row r="52" spans="1:10" ht="38.25">
      <c r="A52" s="49"/>
      <c r="B52" s="128" t="s">
        <v>192</v>
      </c>
      <c r="C52" s="135">
        <v>0</v>
      </c>
      <c r="D52" s="135">
        <f>'SCR760-2, -4, -5, -9 Detail'!D69+'SCR760-8 Detail'!D72+'SCR760-3 Detail'!D71+'SCR760-1, -6 Detail'!D79</f>
        <v>0</v>
      </c>
      <c r="E52" s="135">
        <f>'SCR760-2, -4, -5, -9 Detail'!E69+'SCR760-8 Detail'!E72+'SCR760-3 Detail'!E71+'SCR760-1, -6 Detail'!E79</f>
        <v>350000</v>
      </c>
      <c r="F52" s="135">
        <f>'SCR760-2, -4, -5, -9 Detail'!F69+'SCR760-8 Detail'!F72+'SCR760-3 Detail'!F71+'SCR760-1, -6 Detail'!F79</f>
        <v>0</v>
      </c>
      <c r="G52" s="17"/>
      <c r="H52" s="11"/>
      <c r="I52" t="s">
        <v>29</v>
      </c>
      <c r="J52" s="53">
        <f>NPV(NPVRate,D52,E52,F52)</f>
        <v>311498.75400498393</v>
      </c>
    </row>
    <row r="53" spans="1:10" ht="12.75">
      <c r="A53" s="49"/>
      <c r="B53" s="129" t="s">
        <v>63</v>
      </c>
      <c r="C53" s="51">
        <v>0</v>
      </c>
      <c r="D53" s="51">
        <v>0</v>
      </c>
      <c r="E53" s="51">
        <v>0</v>
      </c>
      <c r="F53" s="51">
        <v>0</v>
      </c>
      <c r="G53" s="17"/>
      <c r="H53" s="11"/>
      <c r="I53" t="s">
        <v>29</v>
      </c>
      <c r="J53" s="53">
        <f>NPV(NPVRate,D53,E53,F53)</f>
        <v>0</v>
      </c>
    </row>
    <row r="54" spans="1:10" ht="12.75">
      <c r="A54" s="49"/>
      <c r="B54" s="129" t="s">
        <v>63</v>
      </c>
      <c r="C54" s="51">
        <v>0</v>
      </c>
      <c r="D54" s="51">
        <v>0</v>
      </c>
      <c r="E54" s="51">
        <v>0</v>
      </c>
      <c r="F54" s="51">
        <v>0</v>
      </c>
      <c r="G54" s="17"/>
      <c r="H54" s="11"/>
      <c r="I54" t="s">
        <v>29</v>
      </c>
      <c r="J54" s="53">
        <f>NPV(NPVRate,D54,E54,F54)</f>
        <v>0</v>
      </c>
    </row>
    <row r="55" spans="1:7" ht="6.75" customHeight="1">
      <c r="A55" s="50"/>
      <c r="B55" s="1"/>
      <c r="C55" s="54"/>
      <c r="D55" s="54"/>
      <c r="E55" s="54"/>
      <c r="F55" s="54"/>
      <c r="G55" s="17"/>
    </row>
    <row r="56" spans="1:7" ht="13.5" thickBot="1">
      <c r="A56" s="50"/>
      <c r="B56" s="18" t="s">
        <v>64</v>
      </c>
      <c r="C56" s="116">
        <f>ROUND(SUM(C49:C54)+SUM(J49:J54),2-LEN(INT(SUM(C49:C54)+SUM(J49:J54))))</f>
        <v>2700000</v>
      </c>
      <c r="D56" s="54"/>
      <c r="E56" s="54"/>
      <c r="F56" s="54"/>
      <c r="G56" s="17"/>
    </row>
    <row r="57" spans="1:7" ht="18" customHeight="1" thickTop="1">
      <c r="A57" s="56"/>
      <c r="B57" s="57"/>
      <c r="C57" s="57"/>
      <c r="D57" s="58"/>
      <c r="E57" s="58"/>
      <c r="F57" s="58"/>
      <c r="G57" s="19"/>
    </row>
    <row r="58" spans="1:7" ht="26.25" customHeight="1">
      <c r="A58" s="3"/>
      <c r="B58" s="1"/>
      <c r="C58" s="1"/>
      <c r="D58" s="1"/>
      <c r="E58" s="1"/>
      <c r="F58" s="1"/>
      <c r="G58" s="1"/>
    </row>
    <row r="59" spans="1:7" ht="24" customHeight="1">
      <c r="A59" s="115" t="s">
        <v>30</v>
      </c>
      <c r="B59" s="123" t="s">
        <v>62</v>
      </c>
      <c r="C59" s="123" t="s">
        <v>44</v>
      </c>
      <c r="D59" s="123" t="s">
        <v>37</v>
      </c>
      <c r="E59" s="123" t="s">
        <v>26</v>
      </c>
      <c r="F59" s="123" t="s">
        <v>27</v>
      </c>
      <c r="G59" s="44"/>
    </row>
    <row r="60" spans="1:10" ht="6.75" customHeight="1">
      <c r="A60" s="59"/>
      <c r="C60" s="60"/>
      <c r="D60" s="60"/>
      <c r="E60" s="60"/>
      <c r="F60" s="60"/>
      <c r="G60" s="17"/>
      <c r="J60" s="53"/>
    </row>
    <row r="61" spans="1:10" ht="12.75">
      <c r="A61" s="50" t="s">
        <v>31</v>
      </c>
      <c r="B61" s="111" t="s">
        <v>63</v>
      </c>
      <c r="C61" s="52">
        <v>0</v>
      </c>
      <c r="D61" s="52">
        <v>0</v>
      </c>
      <c r="E61" s="52">
        <v>0</v>
      </c>
      <c r="F61" s="52">
        <v>0</v>
      </c>
      <c r="G61" s="17"/>
      <c r="I61" t="s">
        <v>29</v>
      </c>
      <c r="J61" s="53">
        <f aca="true" t="shared" si="0" ref="J61:J67">NPV(NPVRate,D61,E61,F61)</f>
        <v>0</v>
      </c>
    </row>
    <row r="62" spans="1:10" ht="12.75">
      <c r="A62" s="50"/>
      <c r="B62" s="111" t="s">
        <v>63</v>
      </c>
      <c r="C62" s="52">
        <v>0</v>
      </c>
      <c r="D62" s="52">
        <v>0</v>
      </c>
      <c r="E62" s="52">
        <v>0</v>
      </c>
      <c r="F62" s="52">
        <v>0</v>
      </c>
      <c r="G62" s="17"/>
      <c r="I62" t="s">
        <v>29</v>
      </c>
      <c r="J62" s="53">
        <f t="shared" si="0"/>
        <v>0</v>
      </c>
    </row>
    <row r="63" spans="1:10" ht="12.75">
      <c r="A63" s="50"/>
      <c r="B63" s="111" t="s">
        <v>63</v>
      </c>
      <c r="C63" s="52">
        <v>0</v>
      </c>
      <c r="D63" s="52">
        <v>0</v>
      </c>
      <c r="E63" s="52">
        <v>0</v>
      </c>
      <c r="F63" s="52">
        <v>0</v>
      </c>
      <c r="G63" s="17"/>
      <c r="I63" t="s">
        <v>29</v>
      </c>
      <c r="J63" s="53">
        <f t="shared" si="0"/>
        <v>0</v>
      </c>
    </row>
    <row r="64" spans="1:10" ht="12.75">
      <c r="A64" s="50"/>
      <c r="B64" s="111" t="s">
        <v>63</v>
      </c>
      <c r="C64" s="52">
        <v>0</v>
      </c>
      <c r="D64" s="52">
        <v>0</v>
      </c>
      <c r="E64" s="52">
        <v>0</v>
      </c>
      <c r="F64" s="52">
        <v>0</v>
      </c>
      <c r="G64" s="17"/>
      <c r="I64" t="s">
        <v>29</v>
      </c>
      <c r="J64" s="53">
        <f t="shared" si="0"/>
        <v>0</v>
      </c>
    </row>
    <row r="65" spans="1:10" ht="12.75">
      <c r="A65" s="50" t="s">
        <v>32</v>
      </c>
      <c r="B65" s="122" t="s">
        <v>39</v>
      </c>
      <c r="C65" s="52">
        <f>'SCR760-2, -4, -5, -9 Detail'!C82+'SCR760-7 Detail'!C83+'SCR760-8 Detail'!C85+'SCR760-3 Detail'!C84+'SCR760-1, -6 Detail'!C92</f>
        <v>256945</v>
      </c>
      <c r="D65" s="52">
        <f>'SCR760-2, -4, -5, -9 Detail'!D82+'SCR760-7 Detail'!D83+'SCR760-8 Detail'!D85+'SCR760-3 Detail'!D84+'SCR760-1, -6 Detail'!D92</f>
        <v>259142</v>
      </c>
      <c r="E65" s="52">
        <f>'SCR760-2, -4, -5, -9 Detail'!E82+'SCR760-7 Detail'!E83+'SCR760-8 Detail'!E85+'SCR760-3 Detail'!E84+'SCR760-1, -6 Detail'!E92</f>
        <v>259142</v>
      </c>
      <c r="F65" s="52">
        <f>'SCR760-2, -4, -5, -9 Detail'!F82+'SCR760-7 Detail'!F83+'SCR760-8 Detail'!F85+'SCR760-3 Detail'!F84+'SCR760-1, -6 Detail'!F92</f>
        <v>259142</v>
      </c>
      <c r="G65" s="17"/>
      <c r="I65" t="s">
        <v>29</v>
      </c>
      <c r="J65" s="53">
        <f t="shared" si="0"/>
        <v>692689.6626073872</v>
      </c>
    </row>
    <row r="66" spans="1:10" ht="12.75">
      <c r="A66" s="50" t="s">
        <v>40</v>
      </c>
      <c r="B66" s="111" t="s">
        <v>63</v>
      </c>
      <c r="C66" s="52">
        <v>0</v>
      </c>
      <c r="D66" s="52">
        <v>0</v>
      </c>
      <c r="E66" s="52">
        <v>0</v>
      </c>
      <c r="F66" s="52">
        <v>0</v>
      </c>
      <c r="G66" s="17"/>
      <c r="I66" t="s">
        <v>29</v>
      </c>
      <c r="J66" s="53">
        <f t="shared" si="0"/>
        <v>0</v>
      </c>
    </row>
    <row r="67" spans="1:10" ht="12.75">
      <c r="A67" s="50"/>
      <c r="B67" s="111" t="s">
        <v>63</v>
      </c>
      <c r="C67" s="52">
        <v>0</v>
      </c>
      <c r="D67" s="52">
        <v>0</v>
      </c>
      <c r="E67" s="52">
        <v>0</v>
      </c>
      <c r="F67" s="52">
        <v>0</v>
      </c>
      <c r="G67" s="17"/>
      <c r="I67" t="s">
        <v>29</v>
      </c>
      <c r="J67" s="53">
        <f t="shared" si="0"/>
        <v>0</v>
      </c>
    </row>
    <row r="68" spans="1:7" ht="6.75" customHeight="1">
      <c r="A68" s="50"/>
      <c r="B68" s="18"/>
      <c r="C68" s="1"/>
      <c r="D68" s="1"/>
      <c r="E68" s="1"/>
      <c r="F68" s="1"/>
      <c r="G68" s="17"/>
    </row>
    <row r="69" spans="1:7" ht="13.5" thickBot="1">
      <c r="A69" s="50"/>
      <c r="B69" s="18" t="s">
        <v>33</v>
      </c>
      <c r="C69" s="116">
        <f>ROUND(SUM(C61:C67)+SUM(J61:J67),2-LEN(INT(SUM(C61:C67)+SUM(J61:J67))))</f>
        <v>950000</v>
      </c>
      <c r="D69" s="1"/>
      <c r="E69" s="1"/>
      <c r="F69" s="1"/>
      <c r="G69" s="17"/>
    </row>
    <row r="70" spans="1:7" ht="6.75" customHeight="1" thickTop="1">
      <c r="A70" s="56"/>
      <c r="B70" s="57"/>
      <c r="C70" s="57"/>
      <c r="D70" s="20"/>
      <c r="E70" s="20"/>
      <c r="F70" s="20"/>
      <c r="G70" s="19"/>
    </row>
    <row r="71" spans="1:7" ht="13.5" thickBot="1">
      <c r="A71" s="5"/>
      <c r="B71" s="5"/>
      <c r="C71" s="5"/>
      <c r="D71" s="1"/>
      <c r="E71" s="1"/>
      <c r="F71" s="1"/>
      <c r="G71" s="1"/>
    </row>
    <row r="72" spans="1:7" ht="16.5" thickBot="1">
      <c r="A72" s="204" t="s">
        <v>67</v>
      </c>
      <c r="B72" s="205"/>
      <c r="C72" s="205"/>
      <c r="D72" s="205"/>
      <c r="E72" s="205"/>
      <c r="F72" s="205"/>
      <c r="G72" s="206"/>
    </row>
    <row r="73" spans="1:7" ht="6.75" customHeight="1">
      <c r="A73" s="3"/>
      <c r="B73" s="1"/>
      <c r="C73" s="1"/>
      <c r="D73" s="1"/>
      <c r="E73" s="1"/>
      <c r="F73" s="1"/>
      <c r="G73" s="1"/>
    </row>
    <row r="74" spans="1:7" s="62" customFormat="1" ht="24" customHeight="1">
      <c r="A74" s="115" t="s">
        <v>15</v>
      </c>
      <c r="B74" s="123" t="s">
        <v>62</v>
      </c>
      <c r="C74" s="123" t="s">
        <v>44</v>
      </c>
      <c r="D74" s="123" t="s">
        <v>37</v>
      </c>
      <c r="E74" s="123" t="s">
        <v>26</v>
      </c>
      <c r="F74" s="123" t="s">
        <v>27</v>
      </c>
      <c r="G74" s="61"/>
    </row>
    <row r="75" spans="1:7" ht="6.75" customHeight="1">
      <c r="A75" s="63"/>
      <c r="B75" s="5"/>
      <c r="C75" s="5"/>
      <c r="D75" s="5"/>
      <c r="E75" s="108"/>
      <c r="F75" s="5"/>
      <c r="G75" s="64"/>
    </row>
    <row r="76" spans="1:10" ht="12.75">
      <c r="A76" s="50" t="s">
        <v>28</v>
      </c>
      <c r="B76" s="117" t="s">
        <v>63</v>
      </c>
      <c r="C76" s="118"/>
      <c r="D76" s="118"/>
      <c r="E76" s="118"/>
      <c r="F76" s="118"/>
      <c r="G76" s="17"/>
      <c r="H76" s="11"/>
      <c r="I76" t="s">
        <v>29</v>
      </c>
      <c r="J76" s="53">
        <f>NPV(NPVRate,D76,E76,F76)</f>
        <v>0</v>
      </c>
    </row>
    <row r="77" spans="1:10" ht="12.75">
      <c r="A77" s="21"/>
      <c r="B77" s="18"/>
      <c r="C77" s="18"/>
      <c r="D77" s="1"/>
      <c r="E77" s="1"/>
      <c r="F77" s="1"/>
      <c r="G77" s="17"/>
      <c r="J77" s="53"/>
    </row>
    <row r="78" spans="1:10" ht="12.75">
      <c r="A78" s="50" t="s">
        <v>34</v>
      </c>
      <c r="B78" s="117" t="s">
        <v>63</v>
      </c>
      <c r="C78" s="119">
        <v>0</v>
      </c>
      <c r="D78" s="119">
        <v>0</v>
      </c>
      <c r="E78" s="119">
        <v>0</v>
      </c>
      <c r="F78" s="119">
        <v>0</v>
      </c>
      <c r="G78" s="17"/>
      <c r="I78" t="s">
        <v>29</v>
      </c>
      <c r="J78" s="53">
        <f>NPV(NPVRate,D78,E78,F78)</f>
        <v>0</v>
      </c>
    </row>
    <row r="79" spans="1:10" ht="12.75">
      <c r="A79" s="21"/>
      <c r="B79" s="117" t="s">
        <v>63</v>
      </c>
      <c r="C79" s="119">
        <v>0</v>
      </c>
      <c r="D79" s="119">
        <v>0</v>
      </c>
      <c r="E79" s="119">
        <v>0</v>
      </c>
      <c r="F79" s="119">
        <v>0</v>
      </c>
      <c r="G79" s="17"/>
      <c r="I79" t="s">
        <v>29</v>
      </c>
      <c r="J79" s="53">
        <f>NPV(NPVRate,D79,E79,F79)</f>
        <v>0</v>
      </c>
    </row>
    <row r="80" spans="1:10" ht="12.75">
      <c r="A80" s="21"/>
      <c r="B80" s="117" t="s">
        <v>63</v>
      </c>
      <c r="C80" s="119">
        <v>0</v>
      </c>
      <c r="D80" s="119">
        <v>0</v>
      </c>
      <c r="E80" s="119">
        <v>0</v>
      </c>
      <c r="F80" s="119">
        <v>0</v>
      </c>
      <c r="G80" s="17"/>
      <c r="I80" t="s">
        <v>29</v>
      </c>
      <c r="J80" s="53">
        <f>NPV(NPVRate,D80,E80,F80)</f>
        <v>0</v>
      </c>
    </row>
    <row r="81" spans="1:10" ht="12.75">
      <c r="A81" s="21"/>
      <c r="B81" s="117" t="s">
        <v>63</v>
      </c>
      <c r="C81" s="119">
        <v>0</v>
      </c>
      <c r="D81" s="119">
        <v>0</v>
      </c>
      <c r="E81" s="119">
        <v>0</v>
      </c>
      <c r="F81" s="119">
        <v>0</v>
      </c>
      <c r="G81" s="17"/>
      <c r="I81" t="s">
        <v>29</v>
      </c>
      <c r="J81" s="53">
        <f>NPV(NPVRate,D81,E81,F81)</f>
        <v>0</v>
      </c>
    </row>
    <row r="82" spans="1:7" ht="6.75" customHeight="1">
      <c r="A82" s="21"/>
      <c r="B82" s="18"/>
      <c r="C82" s="66"/>
      <c r="D82" s="1"/>
      <c r="E82" s="1"/>
      <c r="F82" s="1"/>
      <c r="G82" s="17"/>
    </row>
    <row r="83" spans="1:7" ht="13.5" thickBot="1">
      <c r="A83" s="21"/>
      <c r="B83" s="18" t="s">
        <v>65</v>
      </c>
      <c r="C83" s="72">
        <f>ROUND(SUM(C76:C81)+SUM(J76:J81),2-LEN(INT(SUM(C76:C81)+SUM(J76:J81))))</f>
        <v>0</v>
      </c>
      <c r="D83" s="1"/>
      <c r="E83" s="1"/>
      <c r="F83" s="1"/>
      <c r="G83" s="17"/>
    </row>
    <row r="84" spans="1:7" ht="15" customHeight="1" thickTop="1">
      <c r="A84" s="67"/>
      <c r="B84" s="20"/>
      <c r="C84" s="20"/>
      <c r="D84" s="20"/>
      <c r="E84" s="20"/>
      <c r="F84" s="20"/>
      <c r="G84" s="19"/>
    </row>
    <row r="85" spans="1:7" ht="15" customHeight="1">
      <c r="A85" s="3"/>
      <c r="B85" s="1"/>
      <c r="C85" s="1"/>
      <c r="D85" s="1"/>
      <c r="E85" s="1"/>
      <c r="F85" s="1"/>
      <c r="G85" s="1"/>
    </row>
    <row r="86" spans="1:7" ht="24" customHeight="1">
      <c r="A86" s="115" t="s">
        <v>13</v>
      </c>
      <c r="B86" s="123" t="s">
        <v>62</v>
      </c>
      <c r="C86" s="123" t="s">
        <v>44</v>
      </c>
      <c r="D86" s="123" t="s">
        <v>37</v>
      </c>
      <c r="E86" s="123" t="s">
        <v>26</v>
      </c>
      <c r="F86" s="123" t="s">
        <v>27</v>
      </c>
      <c r="G86" s="44"/>
    </row>
    <row r="87" spans="1:7" ht="6.75" customHeight="1">
      <c r="A87" s="59"/>
      <c r="B87" s="5"/>
      <c r="C87" s="5"/>
      <c r="F87" s="5"/>
      <c r="G87" s="17"/>
    </row>
    <row r="88" spans="1:10" ht="39.75" customHeight="1">
      <c r="A88" s="46" t="s">
        <v>35</v>
      </c>
      <c r="B88" s="127" t="s">
        <v>39</v>
      </c>
      <c r="C88" s="118">
        <f>'SCR760-2, -4, -5, -9 Detail'!C105+'SCR760-7 Detail'!C106+'SCR760-8 Detail'!C108+'SCR760-3 Detail'!C107+'SCR760-1, -6 Detail'!C115</f>
        <v>658833.3333333333</v>
      </c>
      <c r="D88" s="118">
        <f>'SCR760-2, -4, -5, -9 Detail'!D105+'SCR760-7 Detail'!D106+'SCR760-8 Detail'!D108+'SCR760-3 Detail'!D107+'SCR760-1, -6 Detail'!D115</f>
        <v>664466.6666666666</v>
      </c>
      <c r="E88" s="118">
        <f>'SCR760-2, -4, -5, -9 Detail'!E105+'SCR760-7 Detail'!E106+'SCR760-8 Detail'!E108+'SCR760-3 Detail'!E107+'SCR760-1, -6 Detail'!E115</f>
        <v>664466.6666666666</v>
      </c>
      <c r="F88" s="118">
        <f>'SCR760-2, -4, -5, -9 Detail'!F105+'SCR760-7 Detail'!F106+'SCR760-8 Detail'!F108+'SCR760-3 Detail'!F107+'SCR760-1, -6 Detail'!F115</f>
        <v>664466.6666666666</v>
      </c>
      <c r="G88" s="17"/>
      <c r="I88" t="s">
        <v>29</v>
      </c>
      <c r="J88" s="53">
        <f>NPV(NPVRate,D88,E88,F88)</f>
        <v>1776127.3400189416</v>
      </c>
    </row>
    <row r="89" spans="1:10" ht="12.75">
      <c r="A89" s="59"/>
      <c r="B89" s="117" t="s">
        <v>63</v>
      </c>
      <c r="C89" s="118">
        <v>0</v>
      </c>
      <c r="D89" s="118">
        <v>0</v>
      </c>
      <c r="E89" s="118">
        <v>0</v>
      </c>
      <c r="F89" s="118">
        <v>0</v>
      </c>
      <c r="G89" s="17"/>
      <c r="I89" t="s">
        <v>29</v>
      </c>
      <c r="J89" s="53">
        <f>NPV(NPVRate,D89,E89,F89)</f>
        <v>0</v>
      </c>
    </row>
    <row r="90" spans="1:10" ht="12.75">
      <c r="A90" s="50"/>
      <c r="B90" s="117" t="s">
        <v>63</v>
      </c>
      <c r="C90" s="118">
        <v>0</v>
      </c>
      <c r="D90" s="118">
        <v>0</v>
      </c>
      <c r="E90" s="118">
        <v>0</v>
      </c>
      <c r="F90" s="118">
        <v>0</v>
      </c>
      <c r="G90" s="17"/>
      <c r="I90" t="s">
        <v>29</v>
      </c>
      <c r="J90" s="53">
        <f>NPV(NPVRate,D90,E90,F90)</f>
        <v>0</v>
      </c>
    </row>
    <row r="91" spans="1:10" ht="12.75">
      <c r="A91" s="46"/>
      <c r="B91" s="117" t="s">
        <v>63</v>
      </c>
      <c r="C91" s="119">
        <v>0</v>
      </c>
      <c r="D91" s="119">
        <v>0</v>
      </c>
      <c r="E91" s="119">
        <v>0</v>
      </c>
      <c r="F91" s="119">
        <v>0</v>
      </c>
      <c r="G91" s="17"/>
      <c r="I91" t="s">
        <v>29</v>
      </c>
      <c r="J91" s="53">
        <f>NPV(NPVRate,D91,E91,F91)</f>
        <v>0</v>
      </c>
    </row>
    <row r="92" spans="1:10" ht="6.75" customHeight="1">
      <c r="A92" s="50"/>
      <c r="B92" s="18"/>
      <c r="C92" s="48"/>
      <c r="D92" s="48"/>
      <c r="E92" s="48"/>
      <c r="F92" s="48"/>
      <c r="G92" s="17"/>
      <c r="J92" s="53"/>
    </row>
    <row r="93" spans="1:7" ht="13.5" thickBot="1">
      <c r="A93" s="50"/>
      <c r="B93" s="18" t="s">
        <v>36</v>
      </c>
      <c r="C93" s="55">
        <f>ROUND(SUM(C88:C91)+SUM(J88:J91),2-LEN(INT(SUM(C88:C91)+SUM(J88:J91))))</f>
        <v>2400000</v>
      </c>
      <c r="D93" s="1"/>
      <c r="E93" s="1"/>
      <c r="F93" s="1"/>
      <c r="G93" s="17"/>
    </row>
    <row r="94" spans="1:7" ht="6.75" customHeight="1" thickTop="1">
      <c r="A94" s="56"/>
      <c r="B94" s="57"/>
      <c r="C94" s="57"/>
      <c r="D94" s="20"/>
      <c r="E94" s="20"/>
      <c r="F94" s="20"/>
      <c r="G94" s="19"/>
    </row>
    <row r="95" spans="1:7" ht="6.75" customHeight="1" thickBot="1">
      <c r="A95" s="5"/>
      <c r="B95" s="5"/>
      <c r="C95" s="5"/>
      <c r="D95" s="1"/>
      <c r="E95" s="1"/>
      <c r="F95" s="1"/>
      <c r="G95" s="1"/>
    </row>
    <row r="96" spans="1:7" ht="6.75" customHeight="1">
      <c r="A96" s="68"/>
      <c r="B96" s="14"/>
      <c r="C96" s="69"/>
      <c r="D96" s="14"/>
      <c r="E96" s="14"/>
      <c r="F96" s="14"/>
      <c r="G96" s="70"/>
    </row>
    <row r="97" spans="1:7" ht="16.5" thickBot="1">
      <c r="A97" s="71" t="s">
        <v>10</v>
      </c>
      <c r="B97" s="120">
        <f>ROUND(ERCOTCost+MarketCost,2-LEN(INT(ERCOTCost+MarketCost)))</f>
        <v>2700000</v>
      </c>
      <c r="C97" s="5"/>
      <c r="D97" s="215" t="s">
        <v>41</v>
      </c>
      <c r="E97" s="215"/>
      <c r="F97" s="120">
        <f>ROUND(B98-B97,3-LEN(INT(B98-B97)))</f>
        <v>700000</v>
      </c>
      <c r="G97" s="73"/>
    </row>
    <row r="98" spans="1:8" ht="17.25" customHeight="1" thickBot="1" thickTop="1">
      <c r="A98" s="71" t="s">
        <v>14</v>
      </c>
      <c r="B98" s="124">
        <f>ROUND(ERCOTBenefit+MarketBenefit,2-LEN(INT(ERCOTBenefit+MarketBenefit)))</f>
        <v>3400000</v>
      </c>
      <c r="C98" s="96"/>
      <c r="D98" s="250" t="s">
        <v>55</v>
      </c>
      <c r="E98" s="250"/>
      <c r="F98" s="121">
        <f>IF(B97=0,0,B98/B97)</f>
        <v>1.2592592592592593</v>
      </c>
      <c r="G98" s="73"/>
      <c r="H98" s="28"/>
    </row>
    <row r="99" spans="1:7" ht="14.25" thickBot="1" thickTop="1">
      <c r="A99" s="248" t="s">
        <v>42</v>
      </c>
      <c r="B99" s="249"/>
      <c r="C99" s="249"/>
      <c r="D99" s="249"/>
      <c r="E99" s="249"/>
      <c r="F99" s="249"/>
      <c r="G99" s="74"/>
    </row>
    <row r="100" spans="1:7" ht="6" customHeight="1">
      <c r="A100" s="112"/>
      <c r="B100" s="113"/>
      <c r="C100" s="113"/>
      <c r="D100" s="113"/>
      <c r="E100" s="113"/>
      <c r="F100" s="113"/>
      <c r="G100" s="1"/>
    </row>
    <row r="101" spans="1:7" ht="9.75" customHeight="1" thickBot="1">
      <c r="A101" s="82"/>
      <c r="B101" s="65"/>
      <c r="C101" s="83"/>
      <c r="D101" s="65"/>
      <c r="E101" s="83"/>
      <c r="F101" s="84"/>
      <c r="G101" s="81"/>
    </row>
    <row r="102" spans="1:7" ht="16.5" thickBot="1">
      <c r="A102" s="204" t="s">
        <v>72</v>
      </c>
      <c r="B102" s="205"/>
      <c r="C102" s="205"/>
      <c r="D102" s="205"/>
      <c r="E102" s="205"/>
      <c r="F102" s="205"/>
      <c r="G102" s="206"/>
    </row>
    <row r="103" spans="1:7" ht="12.75" customHeight="1">
      <c r="A103" s="266" t="s">
        <v>73</v>
      </c>
      <c r="B103" s="267"/>
      <c r="C103" s="267"/>
      <c r="D103" s="267"/>
      <c r="E103" s="267"/>
      <c r="F103" s="267"/>
      <c r="G103" s="268"/>
    </row>
    <row r="104" spans="1:7" ht="39.75" customHeight="1">
      <c r="A104" s="93">
        <v>1</v>
      </c>
      <c r="B104" s="222" t="s">
        <v>149</v>
      </c>
      <c r="C104" s="223"/>
      <c r="D104" s="223"/>
      <c r="E104" s="223"/>
      <c r="F104" s="223"/>
      <c r="G104" s="224"/>
    </row>
    <row r="105" spans="1:7" ht="39.75" customHeight="1">
      <c r="A105" s="78">
        <v>2</v>
      </c>
      <c r="B105" s="222" t="s">
        <v>150</v>
      </c>
      <c r="C105" s="223"/>
      <c r="D105" s="223"/>
      <c r="E105" s="223"/>
      <c r="F105" s="223"/>
      <c r="G105" s="224"/>
    </row>
    <row r="106" spans="1:7" ht="39.75" customHeight="1">
      <c r="A106" s="78">
        <v>3</v>
      </c>
      <c r="B106" s="243" t="s">
        <v>151</v>
      </c>
      <c r="C106" s="244"/>
      <c r="D106" s="244"/>
      <c r="E106" s="244"/>
      <c r="F106" s="244"/>
      <c r="G106" s="245"/>
    </row>
    <row r="107" spans="1:7" ht="39.75" customHeight="1">
      <c r="A107" s="78">
        <v>4</v>
      </c>
      <c r="B107" s="243" t="s">
        <v>152</v>
      </c>
      <c r="C107" s="244"/>
      <c r="D107" s="244"/>
      <c r="E107" s="244"/>
      <c r="F107" s="244"/>
      <c r="G107" s="245"/>
    </row>
    <row r="108" spans="1:7" ht="39.75" customHeight="1">
      <c r="A108" s="78">
        <v>5</v>
      </c>
      <c r="B108" s="243" t="s">
        <v>153</v>
      </c>
      <c r="C108" s="244"/>
      <c r="D108" s="244"/>
      <c r="E108" s="244"/>
      <c r="F108" s="244"/>
      <c r="G108" s="245"/>
    </row>
    <row r="109" spans="1:7" ht="39.75" customHeight="1">
      <c r="A109" s="78">
        <v>6</v>
      </c>
      <c r="B109" s="243" t="s">
        <v>154</v>
      </c>
      <c r="C109" s="244"/>
      <c r="D109" s="244"/>
      <c r="E109" s="244"/>
      <c r="F109" s="244"/>
      <c r="G109" s="245"/>
    </row>
    <row r="110" spans="1:7" ht="12.75" customHeight="1">
      <c r="A110" s="24"/>
      <c r="B110" s="25"/>
      <c r="C110" s="25"/>
      <c r="D110" s="25"/>
      <c r="E110" s="25"/>
      <c r="F110" s="25"/>
      <c r="G110" s="75"/>
    </row>
    <row r="111" spans="1:7" ht="3.75" customHeight="1">
      <c r="A111" s="90"/>
      <c r="B111" s="81"/>
      <c r="C111" s="81"/>
      <c r="D111" s="81"/>
      <c r="E111" s="81"/>
      <c r="F111" s="81"/>
      <c r="G111" s="5"/>
    </row>
    <row r="112" spans="1:7" ht="12.75" hidden="1">
      <c r="A112" s="260" t="s">
        <v>74</v>
      </c>
      <c r="B112" s="261"/>
      <c r="C112" s="261"/>
      <c r="D112" s="261"/>
      <c r="E112" s="262"/>
      <c r="G112" s="114"/>
    </row>
    <row r="113" spans="1:7" ht="12.75" hidden="1">
      <c r="A113" s="263" t="s">
        <v>50</v>
      </c>
      <c r="B113" s="264"/>
      <c r="C113" s="264"/>
      <c r="D113" s="264"/>
      <c r="E113" s="265"/>
      <c r="G113" s="114"/>
    </row>
    <row r="114" spans="1:7" ht="12.75" hidden="1">
      <c r="A114" s="254" t="s">
        <v>90</v>
      </c>
      <c r="B114" s="255"/>
      <c r="C114" s="255"/>
      <c r="D114" s="255"/>
      <c r="E114" s="256"/>
      <c r="G114" s="114"/>
    </row>
    <row r="115" spans="1:7" ht="12.75" hidden="1">
      <c r="A115" s="269" t="s">
        <v>91</v>
      </c>
      <c r="B115" s="270"/>
      <c r="C115" s="270"/>
      <c r="D115" s="270"/>
      <c r="E115" s="271"/>
      <c r="G115" s="114"/>
    </row>
    <row r="116" spans="1:7" ht="12.75" hidden="1">
      <c r="A116" s="254" t="s">
        <v>92</v>
      </c>
      <c r="B116" s="255"/>
      <c r="C116" s="255"/>
      <c r="D116" s="255"/>
      <c r="E116" s="256"/>
      <c r="G116" s="114"/>
    </row>
    <row r="117" spans="1:7" ht="12.75" hidden="1">
      <c r="A117" s="254" t="s">
        <v>93</v>
      </c>
      <c r="B117" s="255"/>
      <c r="C117" s="255"/>
      <c r="D117" s="255"/>
      <c r="E117" s="256"/>
      <c r="G117" s="114"/>
    </row>
    <row r="118" spans="1:7" ht="12.75" hidden="1">
      <c r="A118" s="254" t="s">
        <v>49</v>
      </c>
      <c r="B118" s="255"/>
      <c r="C118" s="255"/>
      <c r="D118" s="255"/>
      <c r="E118" s="256"/>
      <c r="G118" s="114"/>
    </row>
    <row r="119" spans="1:7" ht="12.75" hidden="1">
      <c r="A119" s="254" t="s">
        <v>102</v>
      </c>
      <c r="B119" s="255"/>
      <c r="C119" s="255"/>
      <c r="D119" s="255"/>
      <c r="E119" s="256"/>
      <c r="G119" s="114"/>
    </row>
    <row r="120" spans="1:7" ht="12.75" hidden="1">
      <c r="A120" s="254" t="s">
        <v>107</v>
      </c>
      <c r="B120" s="255"/>
      <c r="C120" s="255"/>
      <c r="D120" s="255"/>
      <c r="E120" s="256"/>
      <c r="G120" s="114"/>
    </row>
    <row r="121" spans="1:7" ht="12.75" hidden="1">
      <c r="A121" s="254" t="s">
        <v>103</v>
      </c>
      <c r="B121" s="255"/>
      <c r="C121" s="255"/>
      <c r="D121" s="255"/>
      <c r="E121" s="256"/>
      <c r="G121" s="114"/>
    </row>
    <row r="122" spans="1:7" ht="12.75" hidden="1">
      <c r="A122" s="254" t="s">
        <v>104</v>
      </c>
      <c r="B122" s="255"/>
      <c r="C122" s="255"/>
      <c r="D122" s="255"/>
      <c r="E122" s="256"/>
      <c r="G122" s="114"/>
    </row>
    <row r="123" spans="1:7" ht="12.75" customHeight="1" hidden="1">
      <c r="A123" s="254" t="s">
        <v>45</v>
      </c>
      <c r="B123" s="255"/>
      <c r="C123" s="255"/>
      <c r="D123" s="255"/>
      <c r="E123" s="256"/>
      <c r="G123" s="114"/>
    </row>
    <row r="124" spans="1:7" ht="12.75" hidden="1">
      <c r="A124" s="254" t="s">
        <v>96</v>
      </c>
      <c r="B124" s="255"/>
      <c r="C124" s="255"/>
      <c r="D124" s="255"/>
      <c r="E124" s="256"/>
      <c r="G124" s="114"/>
    </row>
    <row r="125" spans="1:7" ht="12.75" hidden="1">
      <c r="A125" s="254" t="s">
        <v>101</v>
      </c>
      <c r="B125" s="255"/>
      <c r="C125" s="255"/>
      <c r="D125" s="255"/>
      <c r="E125" s="256"/>
      <c r="G125" s="114"/>
    </row>
    <row r="126" spans="1:7" ht="12.75" hidden="1">
      <c r="A126" s="254" t="s">
        <v>75</v>
      </c>
      <c r="B126" s="255"/>
      <c r="C126" s="255"/>
      <c r="D126" s="255"/>
      <c r="E126" s="256"/>
      <c r="G126" s="114"/>
    </row>
    <row r="127" spans="1:7" ht="12.75" hidden="1">
      <c r="A127" s="254" t="s">
        <v>95</v>
      </c>
      <c r="B127" s="255"/>
      <c r="C127" s="255"/>
      <c r="D127" s="255"/>
      <c r="E127" s="256"/>
      <c r="G127" s="114"/>
    </row>
    <row r="128" spans="1:7" ht="12.75" hidden="1">
      <c r="A128" s="254" t="s">
        <v>94</v>
      </c>
      <c r="B128" s="255"/>
      <c r="C128" s="255"/>
      <c r="D128" s="255"/>
      <c r="E128" s="256"/>
      <c r="G128" s="114"/>
    </row>
    <row r="129" spans="1:7" ht="12.75" hidden="1">
      <c r="A129" s="254" t="s">
        <v>76</v>
      </c>
      <c r="B129" s="255"/>
      <c r="C129" s="255"/>
      <c r="D129" s="255"/>
      <c r="E129" s="256"/>
      <c r="G129" s="114"/>
    </row>
    <row r="130" spans="1:7" ht="12.75" hidden="1">
      <c r="A130" s="254" t="s">
        <v>51</v>
      </c>
      <c r="B130" s="255"/>
      <c r="C130" s="255"/>
      <c r="D130" s="255"/>
      <c r="E130" s="256"/>
      <c r="G130" s="114"/>
    </row>
    <row r="131" spans="1:7" ht="12.75" hidden="1">
      <c r="A131" s="254" t="s">
        <v>77</v>
      </c>
      <c r="B131" s="255"/>
      <c r="C131" s="255"/>
      <c r="D131" s="255"/>
      <c r="E131" s="256"/>
      <c r="G131" s="114"/>
    </row>
    <row r="132" spans="1:7" ht="12.75" hidden="1">
      <c r="A132" s="272" t="s">
        <v>106</v>
      </c>
      <c r="B132" s="273"/>
      <c r="C132" s="273"/>
      <c r="D132" s="273"/>
      <c r="E132" s="274"/>
      <c r="G132" s="114"/>
    </row>
    <row r="133" ht="12.75" hidden="1">
      <c r="G133" s="114"/>
    </row>
    <row r="134" spans="1:5" ht="12.75" hidden="1">
      <c r="A134" s="260" t="s">
        <v>48</v>
      </c>
      <c r="B134" s="261"/>
      <c r="C134" s="261"/>
      <c r="D134" s="261"/>
      <c r="E134" s="262"/>
    </row>
    <row r="135" spans="1:5" ht="12.75" customHeight="1" hidden="1">
      <c r="A135" s="263" t="s">
        <v>78</v>
      </c>
      <c r="B135" s="264"/>
      <c r="C135" s="264"/>
      <c r="D135" s="264"/>
      <c r="E135" s="265"/>
    </row>
    <row r="136" spans="1:5" ht="12.75" customHeight="1" hidden="1">
      <c r="A136" s="254" t="s">
        <v>79</v>
      </c>
      <c r="B136" s="255"/>
      <c r="C136" s="255"/>
      <c r="D136" s="255"/>
      <c r="E136" s="256"/>
    </row>
    <row r="137" spans="1:5" ht="12.75" customHeight="1" hidden="1">
      <c r="A137" s="254" t="s">
        <v>86</v>
      </c>
      <c r="B137" s="255"/>
      <c r="C137" s="255"/>
      <c r="D137" s="255"/>
      <c r="E137" s="256"/>
    </row>
    <row r="138" spans="1:5" ht="12.75" hidden="1">
      <c r="A138" s="254" t="s">
        <v>80</v>
      </c>
      <c r="B138" s="255"/>
      <c r="C138" s="255"/>
      <c r="D138" s="255"/>
      <c r="E138" s="256"/>
    </row>
    <row r="139" spans="1:5" ht="12.75" hidden="1">
      <c r="A139" s="254" t="s">
        <v>100</v>
      </c>
      <c r="B139" s="255"/>
      <c r="C139" s="255"/>
      <c r="D139" s="255"/>
      <c r="E139" s="256"/>
    </row>
    <row r="140" spans="1:5" ht="12.75" hidden="1">
      <c r="A140" s="272" t="s">
        <v>97</v>
      </c>
      <c r="B140" s="273"/>
      <c r="C140" s="273"/>
      <c r="D140" s="273"/>
      <c r="E140" s="274"/>
    </row>
    <row r="141" ht="12.75" hidden="1"/>
    <row r="142" spans="1:5" ht="12.75" hidden="1">
      <c r="A142" s="260" t="s">
        <v>54</v>
      </c>
      <c r="B142" s="261"/>
      <c r="C142" s="261"/>
      <c r="D142" s="261"/>
      <c r="E142" s="262"/>
    </row>
    <row r="143" spans="1:5" ht="12.75" hidden="1">
      <c r="A143" s="263" t="s">
        <v>87</v>
      </c>
      <c r="B143" s="264"/>
      <c r="C143" s="264"/>
      <c r="D143" s="264"/>
      <c r="E143" s="265"/>
    </row>
    <row r="144" spans="1:5" ht="12.75" hidden="1">
      <c r="A144" s="254" t="s">
        <v>88</v>
      </c>
      <c r="B144" s="255"/>
      <c r="C144" s="255"/>
      <c r="D144" s="255"/>
      <c r="E144" s="256"/>
    </row>
    <row r="145" spans="1:5" ht="12.75" customHeight="1" hidden="1">
      <c r="A145" s="254" t="s">
        <v>89</v>
      </c>
      <c r="B145" s="255"/>
      <c r="C145" s="255"/>
      <c r="D145" s="255"/>
      <c r="E145" s="256"/>
    </row>
    <row r="146" spans="1:5" ht="12.75" hidden="1">
      <c r="A146" s="272" t="s">
        <v>105</v>
      </c>
      <c r="B146" s="273"/>
      <c r="C146" s="273"/>
      <c r="D146" s="273"/>
      <c r="E146" s="274"/>
    </row>
    <row r="147" ht="12.75" hidden="1"/>
    <row r="148" spans="1:5" ht="12.75" hidden="1">
      <c r="A148" s="260" t="s">
        <v>53</v>
      </c>
      <c r="B148" s="261"/>
      <c r="C148" s="261"/>
      <c r="D148" s="261"/>
      <c r="E148" s="262"/>
    </row>
    <row r="149" spans="1:5" ht="12.75" hidden="1">
      <c r="A149" s="263" t="s">
        <v>81</v>
      </c>
      <c r="B149" s="264"/>
      <c r="C149" s="264"/>
      <c r="D149" s="264"/>
      <c r="E149" s="265"/>
    </row>
    <row r="150" spans="1:5" ht="12.75" hidden="1">
      <c r="A150" s="254" t="s">
        <v>82</v>
      </c>
      <c r="B150" s="255"/>
      <c r="C150" s="255"/>
      <c r="D150" s="255"/>
      <c r="E150" s="256"/>
    </row>
    <row r="151" spans="1:5" ht="12.75" hidden="1">
      <c r="A151" s="254" t="s">
        <v>98</v>
      </c>
      <c r="B151" s="255"/>
      <c r="C151" s="255"/>
      <c r="D151" s="255"/>
      <c r="E151" s="256"/>
    </row>
    <row r="152" spans="1:5" ht="12.75" customHeight="1" hidden="1">
      <c r="A152" s="254" t="s">
        <v>83</v>
      </c>
      <c r="B152" s="255"/>
      <c r="C152" s="255"/>
      <c r="D152" s="255"/>
      <c r="E152" s="256"/>
    </row>
    <row r="153" spans="1:5" ht="12.75" customHeight="1" hidden="1">
      <c r="A153" s="254" t="s">
        <v>84</v>
      </c>
      <c r="B153" s="255"/>
      <c r="C153" s="255"/>
      <c r="D153" s="255"/>
      <c r="E153" s="256"/>
    </row>
    <row r="154" spans="1:5" ht="12.75" customHeight="1" hidden="1">
      <c r="A154" s="254" t="s">
        <v>99</v>
      </c>
      <c r="B154" s="255"/>
      <c r="C154" s="255"/>
      <c r="D154" s="255"/>
      <c r="E154" s="256"/>
    </row>
    <row r="155" spans="1:5" ht="12.75" customHeight="1" hidden="1">
      <c r="A155" s="272" t="s">
        <v>85</v>
      </c>
      <c r="B155" s="275"/>
      <c r="C155" s="275"/>
      <c r="D155" s="275"/>
      <c r="E155" s="276"/>
    </row>
  </sheetData>
  <sheetProtection/>
  <mergeCells count="88">
    <mergeCell ref="A155:E155"/>
    <mergeCell ref="A149:E149"/>
    <mergeCell ref="A150:E150"/>
    <mergeCell ref="A151:E151"/>
    <mergeCell ref="A152:E152"/>
    <mergeCell ref="A153:E153"/>
    <mergeCell ref="A154:E154"/>
    <mergeCell ref="A139:E139"/>
    <mergeCell ref="A142:E142"/>
    <mergeCell ref="A143:E143"/>
    <mergeCell ref="A144:E144"/>
    <mergeCell ref="A145:E145"/>
    <mergeCell ref="A146:E146"/>
    <mergeCell ref="A114:E114"/>
    <mergeCell ref="A115:E115"/>
    <mergeCell ref="A148:E148"/>
    <mergeCell ref="A132:E132"/>
    <mergeCell ref="A134:E134"/>
    <mergeCell ref="A135:E135"/>
    <mergeCell ref="A136:E136"/>
    <mergeCell ref="A137:E137"/>
    <mergeCell ref="A138:E138"/>
    <mergeCell ref="A140:E140"/>
    <mergeCell ref="A116:E116"/>
    <mergeCell ref="A117:E117"/>
    <mergeCell ref="A118:E118"/>
    <mergeCell ref="A119:E119"/>
    <mergeCell ref="A120:E120"/>
    <mergeCell ref="A103:G103"/>
    <mergeCell ref="B107:G107"/>
    <mergeCell ref="B108:G108"/>
    <mergeCell ref="B109:G109"/>
    <mergeCell ref="B104:G104"/>
    <mergeCell ref="B105:G105"/>
    <mergeCell ref="B106:G106"/>
    <mergeCell ref="A130:E130"/>
    <mergeCell ref="A131:E131"/>
    <mergeCell ref="A112:E112"/>
    <mergeCell ref="A113:E113"/>
    <mergeCell ref="A126:E126"/>
    <mergeCell ref="A127:E127"/>
    <mergeCell ref="A128:E128"/>
    <mergeCell ref="A129:E129"/>
    <mergeCell ref="A122:E122"/>
    <mergeCell ref="A123:E123"/>
    <mergeCell ref="A124:E124"/>
    <mergeCell ref="A125:E125"/>
    <mergeCell ref="A121:E121"/>
    <mergeCell ref="B22:G22"/>
    <mergeCell ref="A25:G25"/>
    <mergeCell ref="A26:G26"/>
    <mergeCell ref="A41:G41"/>
    <mergeCell ref="B42:G42"/>
    <mergeCell ref="A99:F99"/>
    <mergeCell ref="D98:E98"/>
    <mergeCell ref="B29:G29"/>
    <mergeCell ref="A32:G32"/>
    <mergeCell ref="A33:G33"/>
    <mergeCell ref="B34:G34"/>
    <mergeCell ref="B35:G35"/>
    <mergeCell ref="A45:G45"/>
    <mergeCell ref="B36:G36"/>
    <mergeCell ref="A102:G102"/>
    <mergeCell ref="B11:G11"/>
    <mergeCell ref="B27:G27"/>
    <mergeCell ref="B28:G28"/>
    <mergeCell ref="A17:G17"/>
    <mergeCell ref="A18:G18"/>
    <mergeCell ref="B19:G19"/>
    <mergeCell ref="B20:G20"/>
    <mergeCell ref="B12:G12"/>
    <mergeCell ref="B14:G14"/>
    <mergeCell ref="B21:G21"/>
    <mergeCell ref="B37:G37"/>
    <mergeCell ref="B38:G38"/>
    <mergeCell ref="B39:G39"/>
    <mergeCell ref="A72:G72"/>
    <mergeCell ref="B43:G43"/>
    <mergeCell ref="D97:E97"/>
    <mergeCell ref="A8:G8"/>
    <mergeCell ref="B9:G9"/>
    <mergeCell ref="B10:G10"/>
    <mergeCell ref="A1:G1"/>
    <mergeCell ref="D3:G3"/>
    <mergeCell ref="F4:G4"/>
    <mergeCell ref="B5:G5"/>
    <mergeCell ref="A7:G7"/>
    <mergeCell ref="B13:G13"/>
  </mergeCells>
  <dataValidations count="9">
    <dataValidation type="list" allowBlank="1" showInputMessage="1" sqref="G18">
      <formula1>G137:G140</formula1>
    </dataValidation>
    <dataValidation type="list" allowBlank="1" showInputMessage="1" sqref="A18:F18">
      <formula1>A135:A140</formula1>
    </dataValidation>
    <dataValidation type="list" allowBlank="1" showInputMessage="1" sqref="A8">
      <formula1>A113:A132</formula1>
    </dataValidation>
    <dataValidation type="list" allowBlank="1" showInputMessage="1" sqref="A33:G33">
      <formula1>A149:A155</formula1>
    </dataValidation>
    <dataValidation type="list" allowBlank="1" showInputMessage="1" sqref="A26:G26">
      <formula1>A143:A146</formula1>
    </dataValidation>
    <dataValidation type="list" allowBlank="1" showInputMessage="1" sqref="B88:B91">
      <formula1>"Select type…, Staffing, Hardware, Software, Infrastructure, Reduced Congestion Cost, Consumer Savings"</formula1>
    </dataValidation>
    <dataValidation type="list" allowBlank="1" showInputMessage="1" sqref="B49">
      <formula1>"Select type…, Project, O&amp;M"</formula1>
    </dataValidation>
    <dataValidation type="list" allowBlank="1" showInputMessage="1" sqref="B66:B67">
      <formula1>"Select type…, Staff, Hardware"</formula1>
    </dataValidation>
    <dataValidation type="list" allowBlank="1" showInputMessage="1" sqref="B51:B54 B78:B81 B61:B65 B76">
      <formula1>"Select type…, Staffing, Hardware, Software, Infrastructure"</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worksheet>
</file>

<file path=xl/worksheets/sheet3.xml><?xml version="1.0" encoding="utf-8"?>
<worksheet xmlns="http://schemas.openxmlformats.org/spreadsheetml/2006/main" xmlns:r="http://schemas.openxmlformats.org/officeDocument/2006/relationships">
  <sheetPr>
    <tabColor indexed="13"/>
  </sheetPr>
  <dimension ref="A1:O908"/>
  <sheetViews>
    <sheetView zoomScalePageLayoutView="0" workbookViewId="0" topLeftCell="A3">
      <selection activeCell="A18" sqref="A18:H18"/>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76" t="s">
        <v>56</v>
      </c>
      <c r="B1" s="177"/>
      <c r="C1" s="177"/>
      <c r="D1" s="177"/>
      <c r="E1" s="177"/>
      <c r="F1" s="177"/>
      <c r="G1" s="177"/>
      <c r="H1" s="178"/>
      <c r="I1" s="6"/>
      <c r="O1" s="7"/>
    </row>
    <row r="2" spans="1:15" ht="15" customHeight="1" thickBot="1" thickTop="1">
      <c r="A2" s="179"/>
      <c r="B2" s="179"/>
      <c r="C2" s="179"/>
      <c r="D2" s="179"/>
      <c r="E2" s="179"/>
      <c r="F2" s="179"/>
      <c r="G2" s="179"/>
      <c r="H2" s="179"/>
      <c r="I2" s="6"/>
      <c r="O2" s="7"/>
    </row>
    <row r="3" spans="1:15" ht="16.5" thickBot="1">
      <c r="A3" s="165" t="s">
        <v>46</v>
      </c>
      <c r="B3" s="166"/>
      <c r="C3" s="166"/>
      <c r="D3" s="166"/>
      <c r="E3" s="166"/>
      <c r="F3" s="166"/>
      <c r="G3" s="166"/>
      <c r="H3" s="167"/>
      <c r="I3" s="6"/>
      <c r="M3" s="8"/>
      <c r="N3" s="1"/>
      <c r="O3" s="7"/>
    </row>
    <row r="4" spans="1:15" ht="37.5" customHeight="1">
      <c r="A4" s="22" t="s">
        <v>22</v>
      </c>
      <c r="B4" s="103" t="str">
        <f>IF(ISBLANK('SCR760-2, -4, -5, -9 Detail'!B3),"",'SCR760-2, -4, -5, -9 Detail'!B3)</f>
        <v>SCR760-2, -4, -5, -9</v>
      </c>
      <c r="C4" s="180" t="s">
        <v>1</v>
      </c>
      <c r="D4" s="181"/>
      <c r="E4" s="182" t="s">
        <v>2</v>
      </c>
      <c r="F4" s="182"/>
      <c r="G4" s="183" t="str">
        <f>IF(ISBLANK('SCR760-2, -4, -5, -9 Detail'!F4),"",'SCR760-2, -4, -5, -9 Detail'!F4)</f>
        <v>ERCOT and TSPs</v>
      </c>
      <c r="H4" s="184"/>
      <c r="I4" s="9"/>
      <c r="O4" s="7"/>
    </row>
    <row r="5" spans="1:15" ht="12.75">
      <c r="A5" s="188" t="s">
        <v>4</v>
      </c>
      <c r="B5" s="190" t="str">
        <f>IF(ISBLANK('SCR760-2, -4, -5, -9 Detail'!D3),"",'SCR760-2, -4, -5, -9 Detail'!D3)</f>
        <v>Recommended Changes Needed from Information Model Manager and Topology Processor for Planning Models</v>
      </c>
      <c r="C5" s="191"/>
      <c r="D5" s="192"/>
      <c r="E5" s="196" t="s">
        <v>0</v>
      </c>
      <c r="F5" s="197"/>
      <c r="G5" s="183" t="str">
        <f>IF(ISBLANK('SCR760-2, -4, -5, -9 Detail'!B4),"",'SCR760-2, -4, -5, -9 Detail'!B4)</f>
        <v>SSWG</v>
      </c>
      <c r="H5" s="184"/>
      <c r="I5" s="9"/>
      <c r="O5" s="7"/>
    </row>
    <row r="6" spans="1:15" ht="12.75">
      <c r="A6" s="189"/>
      <c r="B6" s="193"/>
      <c r="C6" s="194"/>
      <c r="D6" s="195"/>
      <c r="E6" s="196" t="s">
        <v>3</v>
      </c>
      <c r="F6" s="197"/>
      <c r="G6" s="174">
        <f>IF(ISBLANK('SCR760-2, -4, -5, -9 Detail'!D4),"",'SCR760-2, -4, -5, -9 Detail'!D4)</f>
        <v>40611</v>
      </c>
      <c r="H6" s="175"/>
      <c r="I6" s="9"/>
      <c r="O6" s="7"/>
    </row>
    <row r="7" spans="1:15" s="137" customFormat="1" ht="315.75" customHeight="1">
      <c r="A7" s="94" t="s">
        <v>57</v>
      </c>
      <c r="B7" s="162" t="str">
        <f>IF(ISBLANK('SCR760-2, -4, -5, -9 Detail'!B5),"",'SCR760-2, -4, -5, -9 Detail'!B5)</f>
        <v>(2) Represent Distribution Capacitor Banks on the proper bus in Topology Processor PSS/E case.  Provide Capacitor Bank parameters necessary for PSS/E (MVAR, ID, fixed/switch shunt, number of blocks). Allow for multiple capacitor banks on the same bus.  In Information Model Manager, define new Class called DistributionCapBank and create it in a new directory outside of the substations (similar to TransformerKluges).  Then have a new link in a Class, such as the BusbarSection, that can be associated with the DistributionCapBank.
(4) Planning should be able to model loads and capacitor banks on the correct PSS/E busses. In Information Model Manager, create a new attribute that would enable the user to select the PSS/E bus where the capacitor bank should appear in the Topology Processor case.
(5) Represent the actual transformer models in the PSS/E cases.  The planning transformer model is an appropriate model for the transformer to ensure stakeholders the power flow results will be accurate.  Additional data attributes such as the number of taps, location of tapped winding, maximum and minimum tap ratios.  In Information Model Manager, store Planning transformer data in a separate file (or in a new Class outside of the ERCOT Texas Network directory similar to Transformer Kluges).  The Topology Processor will select the Planning transformer data to generate the Topology Processor PSS/E case. Necessary data includes number of taps, location of tapped winding, maximum and minimum tap ratios, and specifying the voltage control bus.
(9) Represent multisection line groupings properly in TP PSSE cases  Allow capability to mark unique Line Id.  Show “&amp;X” line identifier properly in the TP data records. In Information Model Manager, define new Class called MultisectionLineGroup and create it in a new directory outside of the substations (similar to TransformerKluges).  MultisectionLineGroup attributes will include string “Line Id” and Boolean “Metered”.  Then add a new link in the ACLineSegment objects that can be associated with a MultisectionLineGroup.  An ACLineSegment cannot be linked to more than one MultisectionLineGroup.
</v>
      </c>
      <c r="C7" s="163"/>
      <c r="D7" s="163"/>
      <c r="E7" s="163"/>
      <c r="F7" s="163"/>
      <c r="G7" s="163"/>
      <c r="H7" s="164"/>
      <c r="I7" s="136"/>
      <c r="O7" s="139"/>
    </row>
    <row r="8" spans="1:15" ht="9.75" customHeight="1" thickBot="1">
      <c r="A8" s="10"/>
      <c r="B8" s="10"/>
      <c r="C8" s="10"/>
      <c r="D8" s="10"/>
      <c r="E8" s="10"/>
      <c r="F8" s="10"/>
      <c r="G8" s="10"/>
      <c r="H8" s="10"/>
      <c r="I8" s="9"/>
      <c r="O8" s="7"/>
    </row>
    <row r="9" spans="1:9" ht="16.5" thickBot="1">
      <c r="A9" s="165" t="s">
        <v>60</v>
      </c>
      <c r="B9" s="166"/>
      <c r="C9" s="166"/>
      <c r="D9" s="166"/>
      <c r="E9" s="166"/>
      <c r="F9" s="166"/>
      <c r="G9" s="166"/>
      <c r="H9" s="167"/>
      <c r="I9" s="9"/>
    </row>
    <row r="10" spans="1:9" ht="6.75" customHeight="1" hidden="1">
      <c r="A10" s="24"/>
      <c r="B10" s="25"/>
      <c r="C10" s="25"/>
      <c r="D10" s="25"/>
      <c r="E10" s="25"/>
      <c r="F10" s="25"/>
      <c r="G10" s="20"/>
      <c r="H10" s="19"/>
      <c r="I10" s="9"/>
    </row>
    <row r="11" spans="1:9" ht="12.75" hidden="1">
      <c r="A11" s="171">
        <f>IF(ISBLANK('SCR760-2, -4, -5, -9 Detail'!B9),"","1 - "&amp;'SCR760-2, -4, -5, -9 Detail'!B9)</f>
      </c>
      <c r="B11" s="172"/>
      <c r="C11" s="172"/>
      <c r="D11" s="172"/>
      <c r="E11" s="172"/>
      <c r="F11" s="172"/>
      <c r="G11" s="172"/>
      <c r="H11" s="173"/>
      <c r="I11" s="9"/>
    </row>
    <row r="12" spans="1:9" ht="31.5" customHeight="1" hidden="1">
      <c r="A12" s="282">
        <f>IF(ISBLANK('SCR760-2, -4, -5, -9 Detail'!B10),"","2 - "&amp;'SCR760-2, -4, -5, -9 Detail'!B10)</f>
      </c>
      <c r="B12" s="283"/>
      <c r="C12" s="283"/>
      <c r="D12" s="283"/>
      <c r="E12" s="283"/>
      <c r="F12" s="283"/>
      <c r="G12" s="283"/>
      <c r="H12" s="284"/>
      <c r="I12" s="9"/>
    </row>
    <row r="13" spans="1:9" ht="12.75" customHeight="1" hidden="1">
      <c r="A13" s="171">
        <f>IF(ISBLANK('SCR760-2, -4, -5, -9 Detail'!B11),"","3 - "&amp;'SCR760-2, -4, -5, -9 Detail'!B11)</f>
      </c>
      <c r="B13" s="172"/>
      <c r="C13" s="172"/>
      <c r="D13" s="172"/>
      <c r="E13" s="172"/>
      <c r="F13" s="172"/>
      <c r="G13" s="172"/>
      <c r="H13" s="173"/>
      <c r="I13" s="9"/>
    </row>
    <row r="14" spans="1:9" ht="12.75" customHeight="1" hidden="1">
      <c r="A14" s="171"/>
      <c r="B14" s="172"/>
      <c r="C14" s="172"/>
      <c r="D14" s="172"/>
      <c r="E14" s="172"/>
      <c r="F14" s="172"/>
      <c r="G14" s="172"/>
      <c r="H14" s="173"/>
      <c r="I14" s="9"/>
    </row>
    <row r="15" spans="1:9" ht="12.75" customHeight="1" hidden="1">
      <c r="A15" s="171"/>
      <c r="B15" s="172"/>
      <c r="C15" s="172"/>
      <c r="D15" s="172"/>
      <c r="E15" s="172"/>
      <c r="F15" s="172"/>
      <c r="G15" s="172"/>
      <c r="H15" s="173"/>
      <c r="I15" s="9"/>
    </row>
    <row r="16" spans="1:9" ht="12.75" customHeight="1" hidden="1">
      <c r="A16" s="171"/>
      <c r="B16" s="172"/>
      <c r="C16" s="172"/>
      <c r="D16" s="172"/>
      <c r="E16" s="172"/>
      <c r="F16" s="172"/>
      <c r="G16" s="172"/>
      <c r="H16" s="173"/>
      <c r="I16" s="9"/>
    </row>
    <row r="17" spans="1:15" ht="6.75" customHeight="1" thickBot="1">
      <c r="A17" s="10"/>
      <c r="B17" s="10"/>
      <c r="C17" s="10"/>
      <c r="D17" s="10"/>
      <c r="E17" s="10"/>
      <c r="F17" s="10"/>
      <c r="G17" s="10"/>
      <c r="H17" s="10"/>
      <c r="I17" s="9"/>
      <c r="O17" s="7"/>
    </row>
    <row r="18" spans="1:9" ht="16.5" thickBot="1">
      <c r="A18" s="165" t="s">
        <v>52</v>
      </c>
      <c r="B18" s="166"/>
      <c r="C18" s="166"/>
      <c r="D18" s="166"/>
      <c r="E18" s="166"/>
      <c r="F18" s="166"/>
      <c r="G18" s="166"/>
      <c r="H18" s="167"/>
      <c r="I18" s="9"/>
    </row>
    <row r="19" spans="1:9" ht="6.75" customHeight="1" hidden="1">
      <c r="A19" s="22"/>
      <c r="B19" s="23"/>
      <c r="C19" s="23"/>
      <c r="D19" s="23"/>
      <c r="E19" s="23"/>
      <c r="F19" s="23"/>
      <c r="G19" s="36"/>
      <c r="H19" s="37"/>
      <c r="I19" s="9"/>
    </row>
    <row r="20" spans="1:9" ht="24.75" customHeight="1" hidden="1">
      <c r="A20" s="171">
        <f>IF(ISBLANK('SCR760-2, -4, -5, -9 Detail'!B21),"","1 - "&amp;'SCR760-2, -4, -5, -9 Detail'!B21)</f>
      </c>
      <c r="B20" s="172"/>
      <c r="C20" s="172"/>
      <c r="D20" s="172"/>
      <c r="E20" s="172"/>
      <c r="F20" s="172"/>
      <c r="G20" s="172"/>
      <c r="H20" s="173"/>
      <c r="I20" s="9"/>
    </row>
    <row r="21" spans="1:9" ht="6.75" customHeight="1" hidden="1">
      <c r="A21" s="153"/>
      <c r="B21" s="154"/>
      <c r="C21" s="154"/>
      <c r="D21" s="154"/>
      <c r="E21" s="154"/>
      <c r="F21" s="154"/>
      <c r="G21" s="154"/>
      <c r="H21" s="155"/>
      <c r="I21" s="9"/>
    </row>
    <row r="22" spans="1:9" ht="7.5" customHeight="1" hidden="1">
      <c r="A22" s="153"/>
      <c r="B22" s="154"/>
      <c r="C22" s="154"/>
      <c r="D22" s="154"/>
      <c r="E22" s="154"/>
      <c r="F22" s="154"/>
      <c r="G22" s="154"/>
      <c r="H22" s="155"/>
      <c r="I22" s="9"/>
    </row>
    <row r="23" spans="1:9" ht="6.75" customHeight="1" hidden="1">
      <c r="A23" s="185">
        <f>IF(ISBLANK('SCR760-2, -4, -5, -9 Detail'!B24),"","4 - "&amp;'SCR760-2, -4, -5, -9 Detail'!B24)</f>
      </c>
      <c r="B23" s="186"/>
      <c r="C23" s="186"/>
      <c r="D23" s="186"/>
      <c r="E23" s="186"/>
      <c r="F23" s="186"/>
      <c r="G23" s="186"/>
      <c r="H23" s="187"/>
      <c r="I23" s="9"/>
    </row>
    <row r="24" spans="1:9" s="13" customFormat="1" ht="6.75" customHeight="1" thickBot="1">
      <c r="A24" s="88"/>
      <c r="B24" s="88"/>
      <c r="C24" s="88"/>
      <c r="D24" s="89"/>
      <c r="E24" s="89"/>
      <c r="F24" s="89"/>
      <c r="G24" s="89"/>
      <c r="H24" s="91"/>
      <c r="I24" s="12"/>
    </row>
    <row r="25" spans="1:9" ht="16.5" thickBot="1">
      <c r="A25" s="165" t="s">
        <v>179</v>
      </c>
      <c r="B25" s="166"/>
      <c r="C25" s="166"/>
      <c r="D25" s="166"/>
      <c r="E25" s="166"/>
      <c r="F25" s="166"/>
      <c r="G25" s="166"/>
      <c r="H25" s="167"/>
      <c r="I25" s="9"/>
    </row>
    <row r="26" spans="1:9" ht="6.75" customHeight="1">
      <c r="A26" s="22"/>
      <c r="B26" s="23"/>
      <c r="C26" s="23"/>
      <c r="D26" s="23"/>
      <c r="E26" s="23"/>
      <c r="F26" s="23"/>
      <c r="G26" s="36"/>
      <c r="H26" s="37"/>
      <c r="I26" s="9"/>
    </row>
    <row r="27" spans="1:9" s="137" customFormat="1" ht="30" customHeight="1">
      <c r="A27" s="159" t="str">
        <f>IF(ISBLANK('SCR760-2, -4, -5, -9 Detail'!B29),"","1 - "&amp;'SCR760-2, -4, -5, -9 Detail'!B29)</f>
        <v>1 - This functionality is fully supported via the Model on Demand (MOD).  TSPs can continue to use MOD as designed.</v>
      </c>
      <c r="B27" s="160"/>
      <c r="C27" s="160"/>
      <c r="D27" s="160"/>
      <c r="E27" s="160"/>
      <c r="F27" s="160"/>
      <c r="G27" s="160"/>
      <c r="H27" s="161"/>
      <c r="I27" s="136"/>
    </row>
    <row r="28" spans="1:9" s="137" customFormat="1" ht="30" customHeight="1">
      <c r="A28" s="277" t="str">
        <f>IF(ISBLANK('SCR760-2, -4, -5, -9 Detail'!B30),"","2 - "&amp;'SCR760-2, -4, -5, -9 Detail'!B30)</f>
        <v>2 - ERCOT will load standard Planning Model Change Requests (PMCRs) via the Model on Demand and work with TSPs to resolve discrepancies.  </v>
      </c>
      <c r="B28" s="278"/>
      <c r="C28" s="278"/>
      <c r="D28" s="278"/>
      <c r="E28" s="278"/>
      <c r="F28" s="278"/>
      <c r="G28" s="278"/>
      <c r="H28" s="279"/>
      <c r="I28" s="136"/>
    </row>
    <row r="29" spans="1:15" ht="84.75" customHeight="1" thickBot="1">
      <c r="A29" s="280" t="str">
        <f>IF(ISBLANK('SCR760-2, -4, -5, -9 Detail'!B31),"","3 - "&amp;'SCR760-2, -4, -5, -9 Detail'!B31)</f>
        <v>3 - ERCOT will create a MOD environment (TP-MOD) that will use a Topology-Processed seed from NMMS.  ERCOT will use PMCRs (future projects) and profiles submitted by TSPs in order to build future cases. Concurrently, ERCOT will maintain a second MOD environment (SSWG-MOD) that ERCOT will "seed" with an existing SSWG case chosen by SSWG.  ERCOT will submit necessary ERCOT data, facilitate use of the MOD application, and apply TSP submitted PMCRs and Profiles as required for SSWG.   TSPs can include any PMCRs they deem necessary in building cases to support their planning functions but must submit PMCRs that will work in ERCOT TP-MOD environment described above. ERCOT, TSPs, and any other Market Participant will be free to use either or both sets of cases.</v>
      </c>
      <c r="B29" s="280"/>
      <c r="C29" s="280"/>
      <c r="D29" s="280"/>
      <c r="E29" s="280"/>
      <c r="F29" s="280"/>
      <c r="G29" s="280"/>
      <c r="H29" s="281"/>
      <c r="I29" s="9"/>
      <c r="J29" s="28"/>
      <c r="K29"/>
      <c r="O29" s="7"/>
    </row>
    <row r="30" spans="1:8" ht="16.5" thickBot="1">
      <c r="A30" s="165" t="s">
        <v>167</v>
      </c>
      <c r="B30" s="166"/>
      <c r="C30" s="166"/>
      <c r="D30" s="166"/>
      <c r="E30" s="166"/>
      <c r="F30" s="166"/>
      <c r="G30" s="166"/>
      <c r="H30" s="167"/>
    </row>
    <row r="31" spans="1:8" ht="6.75" customHeight="1">
      <c r="A31" s="22"/>
      <c r="B31" s="23"/>
      <c r="C31" s="23"/>
      <c r="D31" s="23"/>
      <c r="E31" s="23"/>
      <c r="F31" s="23"/>
      <c r="G31" s="36"/>
      <c r="H31" s="37"/>
    </row>
    <row r="32" spans="1:9" s="142" customFormat="1" ht="30" customHeight="1">
      <c r="A32" s="159" t="str">
        <f>IF(ISBLANK('SCR760-2, -4, -5, -9 Detail'!B35),"","1 - "&amp;'SCR760-2, -4, -5, -9 Detail'!B35)</f>
        <v>1 - The cost to identify equipment needing NOMCR following the implementation of these changes is equal to the cost to identify the equipment needing a standard PMCR prior to implementation of these changes resulting in no cost/benefit. </v>
      </c>
      <c r="B32" s="160"/>
      <c r="C32" s="160"/>
      <c r="D32" s="160"/>
      <c r="E32" s="160"/>
      <c r="F32" s="160"/>
      <c r="G32" s="160"/>
      <c r="H32" s="161"/>
      <c r="I32" s="141"/>
    </row>
    <row r="33" spans="1:9" s="142" customFormat="1" ht="30" customHeight="1">
      <c r="A33" s="277" t="str">
        <f>IF(ISBLANK('SCR760-2, -4, -5, -9 Detail'!B36),"","2 - "&amp;'SCR760-2, -4, -5, -9 Detail'!B36)</f>
        <v>2 - The cost to create NOMCR following the implementation of these changes is equal to the cost to create PMCR prior to implementation of these changes resulting in no cost/benefit.</v>
      </c>
      <c r="B33" s="278"/>
      <c r="C33" s="278"/>
      <c r="D33" s="278"/>
      <c r="E33" s="278"/>
      <c r="F33" s="278"/>
      <c r="G33" s="278"/>
      <c r="H33" s="279"/>
      <c r="I33" s="141"/>
    </row>
    <row r="34" spans="1:9" s="142" customFormat="1" ht="30" customHeight="1">
      <c r="A34" s="277" t="str">
        <f>IF(ISBLANK('SCR760-2, -4, -5, -9 Detail'!B37),"","3 - "&amp;'SCR760-2, -4, -5, -9 Detail'!B37)</f>
        <v>3 - The Topology Processor case is a one-time download before work begins on a new data set case build process.  There will be a minimum of two downloads of the Topology Processor data each year (Data Set A and Data Set B).</v>
      </c>
      <c r="B34" s="278"/>
      <c r="C34" s="278"/>
      <c r="D34" s="278"/>
      <c r="E34" s="278"/>
      <c r="F34" s="278"/>
      <c r="G34" s="278"/>
      <c r="H34" s="279"/>
      <c r="I34" s="141"/>
    </row>
    <row r="35" spans="1:9" s="142" customFormat="1" ht="30" customHeight="1">
      <c r="A35" s="277" t="str">
        <f>IF(ISBLANK('SCR760-2, -4, -5, -9 Detail'!B38),"","4 - "&amp;'SCR760-2, -4, -5, -9 Detail'!B38)</f>
        <v>4 - Costs from the Preliminary Impact Analysis (IA) have been used in the Cost portions of this document based on the mid-point of the range in the Prelimiary IA.</v>
      </c>
      <c r="B35" s="278"/>
      <c r="C35" s="278"/>
      <c r="D35" s="278"/>
      <c r="E35" s="278"/>
      <c r="F35" s="278"/>
      <c r="G35" s="278"/>
      <c r="H35" s="279"/>
      <c r="I35" s="141"/>
    </row>
    <row r="36" spans="1:9" s="142" customFormat="1" ht="84.75" customHeight="1">
      <c r="A36" s="277" t="str">
        <f>IF(ISBLANK('SCR760-2, -4, -5, -9 Detail'!B39),"","5 - "&amp;'SCR760-2, -4, -5, -9 Detail'!B39)</f>
        <v>5 - The Cost-Benefit Analysis considers costs and benefits over a four-year time period because 4 years is generally the depreciation life of software projects from a capital point of view.  Since this project will be capitalized, from an accounting perspective , its economic life will end at 4 years and there is likely to be no salvage value.   The useful life could be much longer than the economic life.   It is very possible that four years from now, a completely different solution will make the SCR760 effort obsolete.  But then there is chance that our SCR760 solution will continue to work.  Because of this unknown, software projects have a standard life of 4 years.  However, it is understood that the operation and maintenance costs outlined as ERCOT and Market Benefits will not end in four years given that conditions causing the need for SCR760 remain the same.</v>
      </c>
      <c r="B36" s="278"/>
      <c r="C36" s="278"/>
      <c r="D36" s="278"/>
      <c r="E36" s="278"/>
      <c r="F36" s="278"/>
      <c r="G36" s="278"/>
      <c r="H36" s="279"/>
      <c r="I36" s="141"/>
    </row>
    <row r="37" spans="1:9" s="142" customFormat="1" ht="30" customHeight="1">
      <c r="A37" s="277" t="str">
        <f>IF(ISBLANK('SCR760-2, -4, -5, -9 Detail'!B40),"","6 - "&amp;'SCR760-2, -4, -5, -9 Detail'!B40)</f>
        <v>6 - Costs and Benefits in Years 1 through 3 have not been escalated for inflation.</v>
      </c>
      <c r="B37" s="278"/>
      <c r="C37" s="278"/>
      <c r="D37" s="278"/>
      <c r="E37" s="278"/>
      <c r="F37" s="278"/>
      <c r="G37" s="278"/>
      <c r="H37" s="279"/>
      <c r="I37" s="141"/>
    </row>
    <row r="38" spans="1:9" s="142" customFormat="1" ht="30" customHeight="1">
      <c r="A38" s="277" t="str">
        <f>IF(ISBLANK('SCR760-2, -4, -5, -9 Detail'!B41),"","7 - "&amp;'SCR760-2, -4, -5, -9 Detail'!B41)</f>
        <v>7 - Staffing Productivity Benefit is calculated as follows: (#standard PMCRs/# PMCRs per hour * hourly rate) * # case building and/or case updating periods per year</v>
      </c>
      <c r="B38" s="278"/>
      <c r="C38" s="278"/>
      <c r="D38" s="278"/>
      <c r="E38" s="278"/>
      <c r="F38" s="278"/>
      <c r="G38" s="278"/>
      <c r="H38" s="279"/>
      <c r="I38" s="141"/>
    </row>
    <row r="39" spans="1:9" s="137" customFormat="1" ht="30" customHeight="1" thickBot="1">
      <c r="A39" s="277" t="str">
        <f>IF(ISBLANK('SCR760-2, -4, -5, -9 Detail'!B42),"","8 - "&amp;'SCR760-2, -4, -5, -9 Detail'!B42)</f>
        <v>8 - The maximum number of records that can be eliminated as a result of the implementation of these changes is (#2=628, #4=442, #5=665, #9=232) one thousand eight hundred and eighty-three (1967).</v>
      </c>
      <c r="B39" s="278"/>
      <c r="C39" s="278"/>
      <c r="D39" s="278"/>
      <c r="E39" s="278"/>
      <c r="F39" s="278"/>
      <c r="G39" s="278"/>
      <c r="H39" s="279"/>
      <c r="I39" s="136"/>
    </row>
    <row r="40" spans="1:8" ht="16.5" thickBot="1">
      <c r="A40" s="165" t="s">
        <v>142</v>
      </c>
      <c r="B40" s="166"/>
      <c r="C40" s="166"/>
      <c r="D40" s="166"/>
      <c r="E40" s="166"/>
      <c r="F40" s="166"/>
      <c r="G40" s="166"/>
      <c r="H40" s="167"/>
    </row>
    <row r="41" spans="1:8" ht="6.75" customHeight="1">
      <c r="A41" s="22"/>
      <c r="B41" s="23"/>
      <c r="C41" s="23"/>
      <c r="D41" s="23"/>
      <c r="E41" s="23"/>
      <c r="F41" s="23"/>
      <c r="G41" s="36"/>
      <c r="H41" s="37"/>
    </row>
    <row r="42" spans="1:9" s="137" customFormat="1" ht="30" customHeight="1">
      <c r="A42" s="159" t="str">
        <f>IF(ISBLANK('SCR760-2, -4, -5, -9 Detail'!B46),"","1 - "&amp;'SCR760-2, -4, -5, -9 Detail'!B46)</f>
        <v>1 - ERCOT is responsible for reviewing and accepting standard PMCRs submitted by TSPs.  </v>
      </c>
      <c r="B42" s="160"/>
      <c r="C42" s="160"/>
      <c r="D42" s="160"/>
      <c r="E42" s="160"/>
      <c r="F42" s="160"/>
      <c r="G42" s="160"/>
      <c r="H42" s="161"/>
      <c r="I42" s="138"/>
    </row>
    <row r="43" spans="1:9" s="137" customFormat="1" ht="30" customHeight="1">
      <c r="A43" s="277" t="str">
        <f>IF(ISBLANK('SCR760-2, -4, -5, -9 Detail'!B47),"","2 - "&amp;'SCR760-2, -4, -5, -9 Detail'!B47)</f>
        <v>2 - ERCOT is responsible for reviewing and validating NOMCRs</v>
      </c>
      <c r="B43" s="278"/>
      <c r="C43" s="278"/>
      <c r="D43" s="278"/>
      <c r="E43" s="278"/>
      <c r="F43" s="278"/>
      <c r="G43" s="278"/>
      <c r="H43" s="279"/>
      <c r="I43" s="138"/>
    </row>
    <row r="44" spans="1:9" s="137" customFormat="1" ht="30" customHeight="1">
      <c r="A44" s="277" t="str">
        <f>IF(ISBLANK('SCR760-2, -4, -5, -9 Detail'!B48),"","3 - "&amp;'SCR760-2, -4, -5, -9 Detail'!B48)</f>
        <v>3 - Benefit is derived from one time entry for NOMCR versus review of standard PMCRs at case building and/or case updating time to make sure it is needed x 10 case building and/or case updating periods per year.</v>
      </c>
      <c r="B44" s="278"/>
      <c r="C44" s="278"/>
      <c r="D44" s="278"/>
      <c r="E44" s="278"/>
      <c r="F44" s="278"/>
      <c r="G44" s="278"/>
      <c r="H44" s="279"/>
      <c r="I44" s="138"/>
    </row>
    <row r="45" spans="1:9" s="137" customFormat="1" ht="30" customHeight="1">
      <c r="A45" s="277" t="str">
        <f>IF(ISBLANK('SCR760-2, -4, -5, -9 Detail'!B49),"","4 - "&amp;'SCR760-2, -4, -5, -9 Detail'!B49)</f>
        <v>4 - The benefit is measured as the annual time saved because there are fewer PMCRs to review during each case building and/or case updating period following the implementation of these changes.</v>
      </c>
      <c r="B45" s="278"/>
      <c r="C45" s="278"/>
      <c r="D45" s="278"/>
      <c r="E45" s="278"/>
      <c r="F45" s="278"/>
      <c r="G45" s="278"/>
      <c r="H45" s="279"/>
      <c r="I45" s="138"/>
    </row>
    <row r="46" spans="1:9" s="137" customFormat="1" ht="30" customHeight="1">
      <c r="A46" s="277" t="str">
        <f>IF(ISBLANK('SCR760-2, -4, -5, -9 Detail'!B50),"","5 - "&amp;'SCR760-2, -4, -5, -9 Detail'!B50)</f>
        <v>5 - ERCOT uses a blended rate of $65/hour for internal labor for all project estimates.</v>
      </c>
      <c r="B46" s="278"/>
      <c r="C46" s="278"/>
      <c r="D46" s="278"/>
      <c r="E46" s="278"/>
      <c r="F46" s="278"/>
      <c r="G46" s="278"/>
      <c r="H46" s="279"/>
      <c r="I46" s="138"/>
    </row>
    <row r="47" spans="1:9" s="137" customFormat="1" ht="30" customHeight="1" thickBot="1">
      <c r="A47" s="277" t="str">
        <f>IF(ISBLANK('SCR760-2, -4, -5, -9 Detail'!B51),"","6 - "&amp;'SCR760-2, -4, -5, -9 Detail'!B51)</f>
        <v>6 - On average, ten (10) standard PMCRs can be reviewed and accepted per hour.</v>
      </c>
      <c r="B47" s="278"/>
      <c r="C47" s="278"/>
      <c r="D47" s="278"/>
      <c r="E47" s="278"/>
      <c r="F47" s="278"/>
      <c r="G47" s="278"/>
      <c r="H47" s="279"/>
      <c r="I47" s="136"/>
    </row>
    <row r="48" spans="1:8" ht="16.5" thickBot="1">
      <c r="A48" s="165" t="s">
        <v>143</v>
      </c>
      <c r="B48" s="166"/>
      <c r="C48" s="166"/>
      <c r="D48" s="166"/>
      <c r="E48" s="166"/>
      <c r="F48" s="166"/>
      <c r="G48" s="166"/>
      <c r="H48" s="167"/>
    </row>
    <row r="49" spans="1:8" ht="6.75" customHeight="1">
      <c r="A49" s="22"/>
      <c r="B49" s="23"/>
      <c r="C49" s="23"/>
      <c r="D49" s="23"/>
      <c r="E49" s="23"/>
      <c r="F49" s="23"/>
      <c r="G49" s="36"/>
      <c r="H49" s="37"/>
    </row>
    <row r="50" spans="1:9" s="137" customFormat="1" ht="30" customHeight="1">
      <c r="A50" s="159" t="str">
        <f>IF(ISBLANK('SCR760-2, -4, -5, -9 Detail'!B55),"","1 - "&amp;'SCR760-2, -4, -5, -9 Detail'!B55)</f>
        <v>1 - TSPs are responsible for the creation, review and maintenance of standard PMCRs.</v>
      </c>
      <c r="B50" s="160"/>
      <c r="C50" s="160"/>
      <c r="D50" s="160"/>
      <c r="E50" s="160"/>
      <c r="F50" s="160"/>
      <c r="G50" s="160"/>
      <c r="H50" s="161"/>
      <c r="I50" s="138"/>
    </row>
    <row r="51" spans="1:9" s="137" customFormat="1" ht="30" customHeight="1">
      <c r="A51" s="277" t="str">
        <f>IF(ISBLANK('SCR760-2, -4, -5, -9 Detail'!B56),"","2 - "&amp;'SCR760-2, -4, -5, -9 Detail'!B56)</f>
        <v>2 - TSPs are responsible for the creation and submittal of NOMCRs</v>
      </c>
      <c r="B51" s="278"/>
      <c r="C51" s="278"/>
      <c r="D51" s="278"/>
      <c r="E51" s="278"/>
      <c r="F51" s="278"/>
      <c r="G51" s="278"/>
      <c r="H51" s="279"/>
      <c r="I51" s="138"/>
    </row>
    <row r="52" spans="1:9" s="137" customFormat="1" ht="30" customHeight="1">
      <c r="A52" s="277" t="str">
        <f>IF(ISBLANK('SCR760-2, -4, -5, -9 Detail'!B57),"","3 - "&amp;'SCR760-2, -4, -5, -9 Detail'!B57)</f>
        <v>3 - All standard PMCRs will be built from scratch and reviewed for each model each time there is a Topology Processor download and reviewed for quarterly updates to avoid data errors.</v>
      </c>
      <c r="B52" s="278"/>
      <c r="C52" s="278"/>
      <c r="D52" s="278"/>
      <c r="E52" s="278"/>
      <c r="F52" s="278"/>
      <c r="G52" s="278"/>
      <c r="H52" s="279"/>
      <c r="I52" s="138"/>
    </row>
    <row r="53" spans="1:9" s="137" customFormat="1" ht="30" customHeight="1">
      <c r="A53" s="277" t="str">
        <f>IF(ISBLANK('SCR760-2, -4, -5, -9 Detail'!B58),"","4 - "&amp;'SCR760-2, -4, -5, -9 Detail'!B58)</f>
        <v>4 - Benefit is derived from one time entry for NOMCR versus creation and review of standard PMCRs at case building and/or case updating time to make sure it is needed x 10 case building and/or case updating periods per year.</v>
      </c>
      <c r="B53" s="278"/>
      <c r="C53" s="278"/>
      <c r="D53" s="278"/>
      <c r="E53" s="278"/>
      <c r="F53" s="278"/>
      <c r="G53" s="278"/>
      <c r="H53" s="279"/>
      <c r="I53" s="138"/>
    </row>
    <row r="54" spans="1:9" s="137" customFormat="1" ht="30" customHeight="1">
      <c r="A54" s="277" t="str">
        <f>IF(ISBLANK('SCR760-2, -4, -5, -9 Detail'!B59),"","5 - "&amp;'SCR760-2, -4, -5, -9 Detail'!B59)</f>
        <v>5 - Experienced transmission planners must be responsible for creating standard PMCRs.  The hourly rate of $100 reflects the fully loaded cost of such an employee.</v>
      </c>
      <c r="B54" s="278"/>
      <c r="C54" s="278"/>
      <c r="D54" s="278"/>
      <c r="E54" s="278"/>
      <c r="F54" s="278"/>
      <c r="G54" s="278"/>
      <c r="H54" s="279"/>
      <c r="I54" s="138"/>
    </row>
    <row r="55" spans="1:9" s="137" customFormat="1" ht="30" customHeight="1" thickBot="1">
      <c r="A55" s="277" t="str">
        <f>IF(ISBLANK('SCR760-2, -4, -5, -9 Detail'!B60),"","6 - "&amp;'SCR760-2, -4, -5, -9 Detail'!B60)</f>
        <v>6 - On average, six (6) standard PMCRs can be created and submitted per hour.</v>
      </c>
      <c r="B55" s="278"/>
      <c r="C55" s="278"/>
      <c r="D55" s="278"/>
      <c r="E55" s="278"/>
      <c r="F55" s="278"/>
      <c r="G55" s="278"/>
      <c r="H55" s="279"/>
      <c r="I55" s="138"/>
    </row>
    <row r="56" spans="1:15" ht="16.5" thickBot="1">
      <c r="A56" s="165" t="s">
        <v>70</v>
      </c>
      <c r="B56" s="166"/>
      <c r="C56" s="166"/>
      <c r="D56" s="166"/>
      <c r="E56" s="166"/>
      <c r="F56" s="166"/>
      <c r="G56" s="166"/>
      <c r="H56" s="167"/>
      <c r="I56" s="9"/>
      <c r="O56" s="7"/>
    </row>
    <row r="57" spans="1:15" ht="7.5" customHeight="1">
      <c r="A57" s="29"/>
      <c r="B57" s="14"/>
      <c r="C57" s="14"/>
      <c r="D57" s="14"/>
      <c r="E57" s="14"/>
      <c r="F57" s="14"/>
      <c r="G57" s="14"/>
      <c r="H57" s="30"/>
      <c r="I57" s="9"/>
      <c r="O57" s="7"/>
    </row>
    <row r="58" spans="1:15" ht="15.75" customHeight="1">
      <c r="A58" s="125" t="s">
        <v>69</v>
      </c>
      <c r="B58" s="1" t="s">
        <v>5</v>
      </c>
      <c r="C58" s="198">
        <f>ROUND('SCR760-2, -4, -5, -9 Detail'!C66+'SCR760-2, -4, -5, -9 Detail'!J66,2-LEN(INT('SCR760-2, -4, -5, -9 Detail'!C66+'SCR760-2, -4, -5, -9 Detail'!J66)))</f>
        <v>760000</v>
      </c>
      <c r="D58" s="198"/>
      <c r="E58" s="4"/>
      <c r="F58" s="1"/>
      <c r="G58" s="1"/>
      <c r="H58" s="209" t="s">
        <v>71</v>
      </c>
      <c r="I58" s="9"/>
      <c r="O58" s="7"/>
    </row>
    <row r="59" spans="1:15" ht="15.75">
      <c r="A59" s="31"/>
      <c r="B59" s="1" t="s">
        <v>6</v>
      </c>
      <c r="C59" s="198">
        <f>ROUND('SCR760-2, -4, -5, -9 Detail'!C93+'SCR760-2, -4, -5, -9 Detail'!J93,2-LEN(INT('SCR760-2, -4, -5, -9 Detail'!C93+'SCR760-2, -4, -5, -9 Detail'!J93)))</f>
        <v>0</v>
      </c>
      <c r="D59" s="198"/>
      <c r="E59" s="4"/>
      <c r="F59" s="1"/>
      <c r="G59" s="1"/>
      <c r="H59" s="210"/>
      <c r="I59" s="9"/>
      <c r="O59" s="7"/>
    </row>
    <row r="60" spans="1:15" ht="15.75">
      <c r="A60" s="31"/>
      <c r="B60" s="212" t="s">
        <v>7</v>
      </c>
      <c r="C60" s="212"/>
      <c r="D60" s="213">
        <f>ROUND(C58+C59,2-LEN(INT(C58+C59)))</f>
        <v>760000</v>
      </c>
      <c r="E60" s="213"/>
      <c r="F60" s="1"/>
      <c r="G60" s="1"/>
      <c r="H60" s="211"/>
      <c r="I60" s="9"/>
      <c r="O60" s="7"/>
    </row>
    <row r="61" spans="1:15" ht="15.75">
      <c r="A61" s="32"/>
      <c r="B61" s="1" t="s">
        <v>68</v>
      </c>
      <c r="C61" s="198">
        <f>ROUND(SUM('SCR760-2, -4, -5, -9 Detail'!C68:C71)+SUM('SCR760-2, -4, -5, -9 Detail'!J68:J71),2-LEN(INT(SUM('SCR760-2, -4, -5, -9 Detail'!C68:C71)+SUM('SCR760-2, -4, -5, -9 Detail'!J68:J71))))</f>
        <v>290000</v>
      </c>
      <c r="D61" s="198"/>
      <c r="E61" s="4"/>
      <c r="F61" s="1"/>
      <c r="G61" s="1"/>
      <c r="H61" s="17"/>
      <c r="I61" s="9"/>
      <c r="O61" s="7"/>
    </row>
    <row r="62" spans="1:15" ht="15.75">
      <c r="A62" s="32"/>
      <c r="B62" s="1" t="s">
        <v>8</v>
      </c>
      <c r="C62" s="198">
        <f>ROUND(SUM('SCR760-2, -4, -5, -9 Detail'!C95:C98)+SUM('SCR760-2, -4, -5, -9 Detail'!J95:J98),2-LEN(INT(SUM('SCR760-2, -4, -5, -9 Detail'!C95:C98)+SUM('SCR760-2, -4, -5, -9 Detail'!J95:J98))))</f>
        <v>0</v>
      </c>
      <c r="D62" s="198"/>
      <c r="E62" s="4"/>
      <c r="F62" s="1"/>
      <c r="G62" s="1"/>
      <c r="H62" s="17"/>
      <c r="I62" s="9"/>
      <c r="O62" s="7"/>
    </row>
    <row r="63" spans="1:15" ht="15.75">
      <c r="A63" s="32"/>
      <c r="B63" s="212" t="s">
        <v>9</v>
      </c>
      <c r="C63" s="212"/>
      <c r="D63" s="214">
        <f>C61+C62</f>
        <v>290000</v>
      </c>
      <c r="E63" s="214"/>
      <c r="F63" s="1"/>
      <c r="G63" s="1"/>
      <c r="H63" s="17"/>
      <c r="I63" s="9"/>
      <c r="O63" s="7"/>
    </row>
    <row r="64" spans="1:15" ht="15.75">
      <c r="A64" s="32"/>
      <c r="B64" s="1"/>
      <c r="C64" s="1"/>
      <c r="D64" s="1"/>
      <c r="E64" s="1"/>
      <c r="F64" s="201">
        <f>ROUND(D60+D63,2-LEN(INT(D60+D63)))</f>
        <v>1100000</v>
      </c>
      <c r="G64" s="201"/>
      <c r="H64" s="126" t="s">
        <v>10</v>
      </c>
      <c r="I64" s="9"/>
      <c r="O64" s="7"/>
    </row>
    <row r="65" spans="1:15" ht="6.75" customHeight="1">
      <c r="A65" s="33"/>
      <c r="B65" s="1"/>
      <c r="C65" s="1"/>
      <c r="D65" s="1"/>
      <c r="E65" s="1"/>
      <c r="F65" s="4"/>
      <c r="G65" s="4"/>
      <c r="H65" s="34"/>
      <c r="I65" s="9"/>
      <c r="O65" s="7"/>
    </row>
    <row r="66" spans="1:15" ht="15.75">
      <c r="A66" s="125" t="s">
        <v>11</v>
      </c>
      <c r="B66" s="1" t="s">
        <v>12</v>
      </c>
      <c r="C66" s="198">
        <f>ROUND(ERCOTBenefit,2-LEN(INT(ERCOTBenefit)))</f>
        <v>470000</v>
      </c>
      <c r="D66" s="198"/>
      <c r="E66" s="1"/>
      <c r="F66" s="4"/>
      <c r="G66" s="4"/>
      <c r="H66" s="34"/>
      <c r="I66" s="9"/>
      <c r="O66" s="7"/>
    </row>
    <row r="67" spans="1:15" ht="15.75">
      <c r="A67" s="31"/>
      <c r="B67" s="1" t="s">
        <v>13</v>
      </c>
      <c r="C67" s="198">
        <f>ROUND(MarketBenefit,2-LEN(INT(MarketBenefit)))</f>
        <v>1200000</v>
      </c>
      <c r="D67" s="198"/>
      <c r="E67" s="1"/>
      <c r="F67" s="4"/>
      <c r="G67" s="4"/>
      <c r="H67" s="34"/>
      <c r="I67" s="9"/>
      <c r="O67" s="7"/>
    </row>
    <row r="68" spans="1:15" ht="15.75">
      <c r="A68" s="31"/>
      <c r="B68" s="1"/>
      <c r="C68" s="1"/>
      <c r="D68" s="15"/>
      <c r="E68" s="15"/>
      <c r="F68" s="201">
        <f>ROUND(C66+C67,2-LEN(INT(C66+C67)))</f>
        <v>1700000</v>
      </c>
      <c r="G68" s="201"/>
      <c r="H68" s="126" t="s">
        <v>14</v>
      </c>
      <c r="I68" s="9"/>
      <c r="O68" s="7"/>
    </row>
    <row r="69" spans="1:15" ht="6.75" customHeight="1">
      <c r="A69" s="31"/>
      <c r="B69" s="1"/>
      <c r="C69" s="1"/>
      <c r="D69" s="1"/>
      <c r="E69" s="1"/>
      <c r="F69" s="4"/>
      <c r="G69" s="4"/>
      <c r="H69" s="17"/>
      <c r="I69" s="9"/>
      <c r="O69" s="7"/>
    </row>
    <row r="70" spans="1:15" ht="16.5" thickBot="1">
      <c r="A70" s="31"/>
      <c r="B70" s="1"/>
      <c r="C70" s="202" t="s">
        <v>43</v>
      </c>
      <c r="D70" s="202"/>
      <c r="E70" s="202"/>
      <c r="F70" s="203">
        <f>ROUND(F68-F64,3-LEN(INT(F68-F64)))</f>
        <v>600000</v>
      </c>
      <c r="G70" s="203"/>
      <c r="H70" s="17"/>
      <c r="I70" s="9"/>
      <c r="O70" s="7"/>
    </row>
    <row r="71" spans="1:15" ht="7.5" customHeight="1" thickTop="1">
      <c r="A71" s="35"/>
      <c r="B71" s="20"/>
      <c r="C71" s="20"/>
      <c r="D71" s="20"/>
      <c r="E71" s="20"/>
      <c r="F71" s="20"/>
      <c r="G71" s="20"/>
      <c r="H71" s="19"/>
      <c r="I71" s="9"/>
      <c r="O71" s="7"/>
    </row>
    <row r="72" spans="1:15" ht="19.5" customHeight="1">
      <c r="A72" s="18"/>
      <c r="B72" s="9"/>
      <c r="C72" s="27"/>
      <c r="G72" s="9"/>
      <c r="H72" s="27"/>
      <c r="I72" s="9"/>
      <c r="O72" s="7"/>
    </row>
    <row r="73" spans="1:9" ht="13.5" customHeight="1">
      <c r="A73" s="1"/>
      <c r="B73" s="1"/>
      <c r="C73" s="1"/>
      <c r="D73" s="1"/>
      <c r="E73" s="1"/>
      <c r="F73" s="1"/>
      <c r="G73" s="1"/>
      <c r="H73" s="1"/>
      <c r="I73" s="9"/>
    </row>
    <row r="74" spans="1:9" ht="15" customHeight="1">
      <c r="A74" s="1"/>
      <c r="B74" s="1"/>
      <c r="C74" s="1"/>
      <c r="D74" s="1"/>
      <c r="E74" s="1"/>
      <c r="F74" s="1"/>
      <c r="G74" s="1"/>
      <c r="H74" s="1"/>
      <c r="I74" s="9"/>
    </row>
    <row r="75" spans="1:9" ht="16.5" hidden="1" thickBot="1">
      <c r="A75" s="204" t="s">
        <v>23</v>
      </c>
      <c r="B75" s="205"/>
      <c r="C75" s="205"/>
      <c r="D75" s="205"/>
      <c r="E75" s="205"/>
      <c r="F75" s="205"/>
      <c r="G75" s="205"/>
      <c r="H75" s="206"/>
      <c r="I75" s="9"/>
    </row>
    <row r="76" spans="1:9" ht="12.75" hidden="1">
      <c r="A76" s="38"/>
      <c r="B76" s="39"/>
      <c r="C76" s="39"/>
      <c r="D76" s="39"/>
      <c r="E76" s="39"/>
      <c r="F76" s="39"/>
      <c r="G76" s="39"/>
      <c r="H76" s="30"/>
      <c r="I76" s="9"/>
    </row>
    <row r="77" spans="1:9" ht="12.75" hidden="1">
      <c r="A77" s="21"/>
      <c r="B77" s="5"/>
      <c r="C77" s="5"/>
      <c r="D77" s="5"/>
      <c r="E77" s="5"/>
      <c r="F77" s="5"/>
      <c r="G77" s="5"/>
      <c r="H77" s="17"/>
      <c r="I77" s="9"/>
    </row>
    <row r="78" spans="1:9" ht="12.75" hidden="1">
      <c r="A78" s="40" t="s">
        <v>15</v>
      </c>
      <c r="B78" s="41" t="s">
        <v>16</v>
      </c>
      <c r="C78" s="41"/>
      <c r="D78" s="42"/>
      <c r="E78" s="85">
        <f>QSECount</f>
        <v>0</v>
      </c>
      <c r="F78" s="79"/>
      <c r="G78" s="26"/>
      <c r="H78" s="80"/>
      <c r="I78" s="9"/>
    </row>
    <row r="79" spans="1:9" ht="12.75" hidden="1">
      <c r="A79" s="40"/>
      <c r="B79" s="41" t="s">
        <v>17</v>
      </c>
      <c r="C79" s="41"/>
      <c r="D79" s="42"/>
      <c r="E79" s="85" t="e">
        <f>CRCount</f>
        <v>#REF!</v>
      </c>
      <c r="F79" s="79"/>
      <c r="G79" s="26"/>
      <c r="H79" s="80"/>
      <c r="I79" s="9"/>
    </row>
    <row r="80" spans="1:9" ht="12.75" hidden="1">
      <c r="A80" s="40"/>
      <c r="B80" s="41" t="s">
        <v>18</v>
      </c>
      <c r="C80" s="41"/>
      <c r="D80" s="42"/>
      <c r="E80" s="85" t="e">
        <f>TDSPCount</f>
        <v>#REF!</v>
      </c>
      <c r="F80" s="79"/>
      <c r="G80" s="26"/>
      <c r="H80" s="80"/>
      <c r="I80" s="9"/>
    </row>
    <row r="81" spans="1:9" ht="12.75" hidden="1">
      <c r="A81" s="40"/>
      <c r="B81" s="41" t="s">
        <v>19</v>
      </c>
      <c r="C81" s="41"/>
      <c r="D81" s="42"/>
      <c r="E81" s="85" t="e">
        <f>RESCount</f>
        <v>#REF!</v>
      </c>
      <c r="F81" s="79"/>
      <c r="G81" s="26"/>
      <c r="H81" s="80"/>
      <c r="I81" s="9"/>
    </row>
    <row r="82" spans="1:9" ht="12.75" hidden="1">
      <c r="A82" s="40"/>
      <c r="B82" s="5"/>
      <c r="C82" s="5"/>
      <c r="D82" s="26"/>
      <c r="E82" s="86"/>
      <c r="F82" s="26"/>
      <c r="G82" s="26"/>
      <c r="H82" s="17"/>
      <c r="I82" s="9"/>
    </row>
    <row r="83" spans="1:9" ht="12.75" hidden="1">
      <c r="A83" s="207" t="s">
        <v>20</v>
      </c>
      <c r="B83" s="208"/>
      <c r="C83" s="15"/>
      <c r="D83" s="15"/>
      <c r="E83" s="87">
        <v>0.06</v>
      </c>
      <c r="F83" s="43"/>
      <c r="G83" s="43"/>
      <c r="H83" s="17"/>
      <c r="I83" s="9"/>
    </row>
    <row r="84" spans="1:9" ht="12.75" hidden="1">
      <c r="A84" s="199" t="s">
        <v>21</v>
      </c>
      <c r="B84" s="200"/>
      <c r="C84" s="200"/>
      <c r="D84" s="15"/>
      <c r="E84" s="15"/>
      <c r="F84" s="43"/>
      <c r="G84" s="43"/>
      <c r="H84" s="17"/>
      <c r="I84" s="9"/>
    </row>
    <row r="85" spans="1:9" ht="12.75" hidden="1">
      <c r="A85" s="199" t="s">
        <v>24</v>
      </c>
      <c r="B85" s="200"/>
      <c r="C85" s="200"/>
      <c r="D85" s="1"/>
      <c r="E85" s="1"/>
      <c r="F85" s="1"/>
      <c r="G85" s="1"/>
      <c r="H85" s="17"/>
      <c r="I85" s="9"/>
    </row>
    <row r="86" spans="1:9" ht="12.75" hidden="1">
      <c r="A86" s="35"/>
      <c r="B86" s="20"/>
      <c r="C86" s="20"/>
      <c r="D86" s="20"/>
      <c r="E86" s="20"/>
      <c r="F86" s="20"/>
      <c r="G86" s="20"/>
      <c r="H86" s="19"/>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row r="892" spans="1:9" ht="12.75">
      <c r="A892" s="1"/>
      <c r="B892" s="1"/>
      <c r="C892" s="1"/>
      <c r="D892" s="1"/>
      <c r="E892" s="1"/>
      <c r="F892" s="1"/>
      <c r="G892" s="1"/>
      <c r="H892" s="1"/>
      <c r="I892" s="9"/>
    </row>
    <row r="893" spans="1:9" ht="12.75">
      <c r="A893" s="1"/>
      <c r="B893" s="1"/>
      <c r="C893" s="1"/>
      <c r="D893" s="1"/>
      <c r="E893" s="1"/>
      <c r="F893" s="1"/>
      <c r="G893" s="1"/>
      <c r="H893" s="1"/>
      <c r="I893" s="9"/>
    </row>
    <row r="894" spans="1:9" ht="12.75">
      <c r="A894" s="1"/>
      <c r="B894" s="1"/>
      <c r="C894" s="1"/>
      <c r="D894" s="1"/>
      <c r="E894" s="1"/>
      <c r="F894" s="1"/>
      <c r="G894" s="1"/>
      <c r="H894" s="1"/>
      <c r="I894" s="9"/>
    </row>
    <row r="895" spans="1:9" ht="12.75">
      <c r="A895" s="1"/>
      <c r="B895" s="1"/>
      <c r="C895" s="1"/>
      <c r="D895" s="1"/>
      <c r="E895" s="1"/>
      <c r="F895" s="1"/>
      <c r="G895" s="1"/>
      <c r="H895" s="1"/>
      <c r="I895" s="9"/>
    </row>
    <row r="896" spans="1:9" ht="12.75">
      <c r="A896" s="1"/>
      <c r="B896" s="1"/>
      <c r="C896" s="1"/>
      <c r="D896" s="1"/>
      <c r="E896" s="1"/>
      <c r="F896" s="1"/>
      <c r="G896" s="1"/>
      <c r="H896" s="1"/>
      <c r="I896" s="9"/>
    </row>
    <row r="897" spans="1:9" ht="12.75">
      <c r="A897" s="1"/>
      <c r="B897" s="1"/>
      <c r="C897" s="1"/>
      <c r="D897" s="1"/>
      <c r="E897" s="1"/>
      <c r="F897" s="1"/>
      <c r="G897" s="1"/>
      <c r="H897" s="1"/>
      <c r="I897" s="9"/>
    </row>
    <row r="898" spans="1:9" ht="12.75">
      <c r="A898" s="1"/>
      <c r="B898" s="1"/>
      <c r="C898" s="1"/>
      <c r="D898" s="1"/>
      <c r="E898" s="1"/>
      <c r="F898" s="1"/>
      <c r="G898" s="1"/>
      <c r="H898" s="1"/>
      <c r="I898" s="9"/>
    </row>
    <row r="899" spans="1:9" ht="12.75">
      <c r="A899" s="1"/>
      <c r="B899" s="1"/>
      <c r="C899" s="1"/>
      <c r="D899" s="1"/>
      <c r="E899" s="1"/>
      <c r="F899" s="1"/>
      <c r="G899" s="1"/>
      <c r="H899" s="1"/>
      <c r="I899" s="9"/>
    </row>
    <row r="900" spans="1:9" ht="12.75">
      <c r="A900" s="1"/>
      <c r="B900" s="1"/>
      <c r="C900" s="1"/>
      <c r="D900" s="1"/>
      <c r="E900" s="1"/>
      <c r="F900" s="1"/>
      <c r="G900" s="1"/>
      <c r="H900" s="1"/>
      <c r="I900" s="9"/>
    </row>
    <row r="901" spans="1:9" ht="12.75">
      <c r="A901" s="1"/>
      <c r="B901" s="1"/>
      <c r="C901" s="1"/>
      <c r="D901" s="1"/>
      <c r="E901" s="1"/>
      <c r="F901" s="1"/>
      <c r="G901" s="1"/>
      <c r="H901" s="1"/>
      <c r="I901" s="9"/>
    </row>
    <row r="902" spans="1:9" ht="12.75">
      <c r="A902" s="1"/>
      <c r="B902" s="1"/>
      <c r="C902" s="1"/>
      <c r="D902" s="1"/>
      <c r="E902" s="1"/>
      <c r="F902" s="1"/>
      <c r="G902" s="1"/>
      <c r="H902" s="1"/>
      <c r="I902" s="9"/>
    </row>
    <row r="903" spans="1:9" ht="12.75">
      <c r="A903" s="1"/>
      <c r="B903" s="1"/>
      <c r="C903" s="1"/>
      <c r="D903" s="1"/>
      <c r="E903" s="1"/>
      <c r="F903" s="1"/>
      <c r="G903" s="1"/>
      <c r="H903" s="1"/>
      <c r="I903" s="9"/>
    </row>
    <row r="904" spans="1:9" ht="12.75">
      <c r="A904" s="1"/>
      <c r="B904" s="1"/>
      <c r="C904" s="1"/>
      <c r="D904" s="1"/>
      <c r="E904" s="1"/>
      <c r="F904" s="1"/>
      <c r="G904" s="1"/>
      <c r="H904" s="1"/>
      <c r="I904" s="9"/>
    </row>
    <row r="905" spans="1:9" ht="12.75">
      <c r="A905" s="1"/>
      <c r="B905" s="1"/>
      <c r="C905" s="1"/>
      <c r="D905" s="1"/>
      <c r="E905" s="1"/>
      <c r="F905" s="1"/>
      <c r="G905" s="1"/>
      <c r="H905" s="1"/>
      <c r="I905" s="9"/>
    </row>
    <row r="906" spans="1:9" ht="12.75">
      <c r="A906" s="1"/>
      <c r="B906" s="1"/>
      <c r="C906" s="1"/>
      <c r="D906" s="1"/>
      <c r="E906" s="1"/>
      <c r="F906" s="1"/>
      <c r="G906" s="1"/>
      <c r="H906" s="1"/>
      <c r="I906" s="9"/>
    </row>
    <row r="907" spans="1:9" ht="12.75">
      <c r="A907" s="1"/>
      <c r="B907" s="1"/>
      <c r="C907" s="1"/>
      <c r="D907" s="1"/>
      <c r="E907" s="1"/>
      <c r="F907" s="1"/>
      <c r="G907" s="1"/>
      <c r="H907" s="1"/>
      <c r="I907" s="9"/>
    </row>
    <row r="908" spans="1:9" ht="12.75">
      <c r="A908" s="1"/>
      <c r="B908" s="1"/>
      <c r="C908" s="1"/>
      <c r="D908" s="1"/>
      <c r="E908" s="1"/>
      <c r="F908" s="1"/>
      <c r="G908" s="1"/>
      <c r="H908" s="1"/>
      <c r="I908" s="9"/>
    </row>
  </sheetData>
  <sheetProtection/>
  <mergeCells count="72">
    <mergeCell ref="A12:H12"/>
    <mergeCell ref="A13:H13"/>
    <mergeCell ref="A9:H9"/>
    <mergeCell ref="B5:D6"/>
    <mergeCell ref="A5:A6"/>
    <mergeCell ref="E6:F6"/>
    <mergeCell ref="G6:H6"/>
    <mergeCell ref="E5:F5"/>
    <mergeCell ref="G5:H5"/>
    <mergeCell ref="B7:H7"/>
    <mergeCell ref="A11:H11"/>
    <mergeCell ref="A1:H1"/>
    <mergeCell ref="A3:H3"/>
    <mergeCell ref="E4:F4"/>
    <mergeCell ref="G4:H4"/>
    <mergeCell ref="A2:H2"/>
    <mergeCell ref="C4:D4"/>
    <mergeCell ref="A14:H14"/>
    <mergeCell ref="A21:H21"/>
    <mergeCell ref="A15:H15"/>
    <mergeCell ref="A23:H23"/>
    <mergeCell ref="A22:H22"/>
    <mergeCell ref="A42:H42"/>
    <mergeCell ref="A28:H28"/>
    <mergeCell ref="A30:H30"/>
    <mergeCell ref="A32:H32"/>
    <mergeCell ref="A29:H29"/>
    <mergeCell ref="A18:H18"/>
    <mergeCell ref="A20:H20"/>
    <mergeCell ref="A16:H16"/>
    <mergeCell ref="A33:H33"/>
    <mergeCell ref="A38:H38"/>
    <mergeCell ref="A36:H36"/>
    <mergeCell ref="A34:H34"/>
    <mergeCell ref="A35:H35"/>
    <mergeCell ref="A37:H37"/>
    <mergeCell ref="A40:H40"/>
    <mergeCell ref="A39:H39"/>
    <mergeCell ref="A27:H27"/>
    <mergeCell ref="A25:H25"/>
    <mergeCell ref="D63:E63"/>
    <mergeCell ref="A43:H43"/>
    <mergeCell ref="A44:H44"/>
    <mergeCell ref="A45:H45"/>
    <mergeCell ref="A46:H46"/>
    <mergeCell ref="A53:H53"/>
    <mergeCell ref="A54:H54"/>
    <mergeCell ref="A55:H55"/>
    <mergeCell ref="A47:H47"/>
    <mergeCell ref="A48:H48"/>
    <mergeCell ref="A50:H50"/>
    <mergeCell ref="A51:H51"/>
    <mergeCell ref="A52:H52"/>
    <mergeCell ref="H58:H60"/>
    <mergeCell ref="F64:G64"/>
    <mergeCell ref="C62:D62"/>
    <mergeCell ref="A56:H56"/>
    <mergeCell ref="C58:D58"/>
    <mergeCell ref="C59:D59"/>
    <mergeCell ref="B63:C63"/>
    <mergeCell ref="C70:E70"/>
    <mergeCell ref="F70:G70"/>
    <mergeCell ref="A85:C85"/>
    <mergeCell ref="A83:B83"/>
    <mergeCell ref="A84:C84"/>
    <mergeCell ref="A75:H75"/>
    <mergeCell ref="C67:D67"/>
    <mergeCell ref="C66:D66"/>
    <mergeCell ref="B60:C60"/>
    <mergeCell ref="D60:E60"/>
    <mergeCell ref="C61:D61"/>
    <mergeCell ref="F68:G68"/>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4.xml><?xml version="1.0" encoding="utf-8"?>
<worksheet xmlns="http://schemas.openxmlformats.org/spreadsheetml/2006/main" xmlns:r="http://schemas.openxmlformats.org/officeDocument/2006/relationships">
  <sheetPr>
    <tabColor indexed="41"/>
  </sheetPr>
  <dimension ref="A1:N173"/>
  <sheetViews>
    <sheetView zoomScalePageLayoutView="0" workbookViewId="0" topLeftCell="A1">
      <selection activeCell="B68" sqref="B68"/>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4.57421875" style="0" customWidth="1"/>
    <col min="9" max="9" width="7.140625" style="0" hidden="1" customWidth="1"/>
    <col min="10" max="10" width="8.57421875" style="0" hidden="1" customWidth="1"/>
    <col min="14" max="14" width="22.421875" style="0" customWidth="1"/>
  </cols>
  <sheetData>
    <row r="1" spans="1:8" ht="20.25">
      <c r="A1" s="225" t="s">
        <v>61</v>
      </c>
      <c r="B1" s="226"/>
      <c r="C1" s="226"/>
      <c r="D1" s="226"/>
      <c r="E1" s="226"/>
      <c r="F1" s="226"/>
      <c r="G1" s="227"/>
      <c r="H1" s="95"/>
    </row>
    <row r="2" ht="6.75" customHeight="1"/>
    <row r="3" spans="1:7" ht="33" customHeight="1">
      <c r="A3" s="98" t="s">
        <v>141</v>
      </c>
      <c r="B3" s="133" t="s">
        <v>139</v>
      </c>
      <c r="C3" s="131" t="s">
        <v>125</v>
      </c>
      <c r="D3" s="228" t="s">
        <v>124</v>
      </c>
      <c r="E3" s="228"/>
      <c r="F3" s="228"/>
      <c r="G3" s="229"/>
    </row>
    <row r="4" spans="1:7" ht="16.5">
      <c r="A4" s="100" t="s">
        <v>47</v>
      </c>
      <c r="B4" s="99" t="s">
        <v>118</v>
      </c>
      <c r="C4" s="101" t="s">
        <v>3</v>
      </c>
      <c r="D4" s="102">
        <f>IF(ISBLANK('SCR760 Detail'!D4),"",'SCR760 Detail'!D4)</f>
        <v>40611</v>
      </c>
      <c r="E4" s="101" t="s">
        <v>38</v>
      </c>
      <c r="F4" s="230" t="s">
        <v>157</v>
      </c>
      <c r="G4" s="230"/>
    </row>
    <row r="5" spans="1:7" ht="312.75" customHeight="1">
      <c r="A5" s="97" t="s">
        <v>59</v>
      </c>
      <c r="B5" s="231" t="s">
        <v>140</v>
      </c>
      <c r="C5" s="232"/>
      <c r="D5" s="232"/>
      <c r="E5" s="232"/>
      <c r="F5" s="232"/>
      <c r="G5" s="233"/>
    </row>
    <row r="6" ht="13.5" thickBot="1"/>
    <row r="7" spans="1:7" ht="16.5" thickBot="1">
      <c r="A7" s="204" t="s">
        <v>60</v>
      </c>
      <c r="B7" s="205"/>
      <c r="C7" s="205"/>
      <c r="D7" s="205"/>
      <c r="E7" s="205"/>
      <c r="F7" s="205"/>
      <c r="G7" s="206"/>
    </row>
    <row r="8" spans="1:7" ht="12.75" hidden="1">
      <c r="A8" s="216" t="s">
        <v>108</v>
      </c>
      <c r="B8" s="217"/>
      <c r="C8" s="217"/>
      <c r="D8" s="217"/>
      <c r="E8" s="217"/>
      <c r="F8" s="217"/>
      <c r="G8" s="218"/>
    </row>
    <row r="9" spans="1:7" ht="19.5" customHeight="1" hidden="1">
      <c r="A9" s="92">
        <v>1</v>
      </c>
      <c r="B9" s="219"/>
      <c r="C9" s="220"/>
      <c r="D9" s="220"/>
      <c r="E9" s="220"/>
      <c r="F9" s="220"/>
      <c r="G9" s="221"/>
    </row>
    <row r="10" spans="1:7" ht="24.75" customHeight="1" hidden="1">
      <c r="A10" s="93">
        <v>2</v>
      </c>
      <c r="B10" s="222"/>
      <c r="C10" s="223"/>
      <c r="D10" s="223"/>
      <c r="E10" s="223"/>
      <c r="F10" s="223"/>
      <c r="G10" s="224"/>
    </row>
    <row r="11" spans="1:7" ht="25.5" customHeight="1" hidden="1">
      <c r="A11" s="78">
        <v>3</v>
      </c>
      <c r="B11" s="222"/>
      <c r="C11" s="223"/>
      <c r="D11" s="223"/>
      <c r="E11" s="223"/>
      <c r="F11" s="223"/>
      <c r="G11" s="224"/>
    </row>
    <row r="12" spans="1:7" ht="6" customHeight="1" hidden="1">
      <c r="A12" s="78"/>
      <c r="B12" s="222"/>
      <c r="C12" s="223"/>
      <c r="D12" s="223"/>
      <c r="E12" s="223"/>
      <c r="F12" s="223"/>
      <c r="G12" s="224"/>
    </row>
    <row r="13" spans="1:7" ht="24" customHeight="1" hidden="1">
      <c r="A13" s="78">
        <v>5</v>
      </c>
      <c r="B13" s="222" t="s">
        <v>117</v>
      </c>
      <c r="C13" s="223"/>
      <c r="D13" s="223"/>
      <c r="E13" s="223"/>
      <c r="F13" s="223"/>
      <c r="G13" s="224"/>
    </row>
    <row r="14" spans="1:7" ht="19.5" customHeight="1" hidden="1">
      <c r="A14" s="78">
        <v>6</v>
      </c>
      <c r="B14" s="222" t="s">
        <v>117</v>
      </c>
      <c r="C14" s="223"/>
      <c r="D14" s="223"/>
      <c r="E14" s="223"/>
      <c r="F14" s="223"/>
      <c r="G14" s="224"/>
    </row>
    <row r="15" spans="1:7" ht="19.5" customHeight="1" hidden="1">
      <c r="A15" s="78">
        <v>7</v>
      </c>
      <c r="B15" s="222"/>
      <c r="C15" s="223"/>
      <c r="D15" s="223"/>
      <c r="E15" s="223"/>
      <c r="F15" s="223"/>
      <c r="G15" s="224"/>
    </row>
    <row r="16" spans="1:7" ht="19.5" customHeight="1" hidden="1">
      <c r="A16" s="78">
        <v>8</v>
      </c>
      <c r="B16" s="243"/>
      <c r="C16" s="244"/>
      <c r="D16" s="244"/>
      <c r="E16" s="244"/>
      <c r="F16" s="244"/>
      <c r="G16" s="245"/>
    </row>
    <row r="17" spans="1:7" ht="6" customHeight="1" hidden="1">
      <c r="A17" s="24"/>
      <c r="B17" s="25"/>
      <c r="C17" s="25"/>
      <c r="D17" s="25"/>
      <c r="E17" s="25"/>
      <c r="F17" s="25"/>
      <c r="G17" s="75"/>
    </row>
    <row r="18" spans="1:7" ht="13.5" thickBot="1">
      <c r="A18" s="104"/>
      <c r="B18" s="104"/>
      <c r="C18" s="104"/>
      <c r="D18" s="105"/>
      <c r="E18" s="105"/>
      <c r="F18" s="106"/>
      <c r="G18" s="104"/>
    </row>
    <row r="19" spans="1:7" ht="16.5" thickBot="1">
      <c r="A19" s="204" t="s">
        <v>52</v>
      </c>
      <c r="B19" s="205"/>
      <c r="C19" s="205"/>
      <c r="D19" s="205"/>
      <c r="E19" s="205"/>
      <c r="F19" s="205"/>
      <c r="G19" s="206"/>
    </row>
    <row r="20" spans="1:7" ht="12.75" hidden="1">
      <c r="A20" s="216" t="s">
        <v>109</v>
      </c>
      <c r="B20" s="246"/>
      <c r="C20" s="246"/>
      <c r="D20" s="246"/>
      <c r="E20" s="246"/>
      <c r="F20" s="246"/>
      <c r="G20" s="247"/>
    </row>
    <row r="21" spans="1:8" ht="27" customHeight="1" hidden="1">
      <c r="A21" s="92" t="s">
        <v>112</v>
      </c>
      <c r="B21" s="222"/>
      <c r="C21" s="223"/>
      <c r="D21" s="223"/>
      <c r="E21" s="223"/>
      <c r="F21" s="223"/>
      <c r="G21" s="224"/>
      <c r="H21" s="11"/>
    </row>
    <row r="22" spans="1:7" ht="12" customHeight="1" hidden="1">
      <c r="A22" s="93" t="s">
        <v>113</v>
      </c>
      <c r="B22" s="222"/>
      <c r="C22" s="223"/>
      <c r="D22" s="223"/>
      <c r="E22" s="223"/>
      <c r="F22" s="223"/>
      <c r="G22" s="224"/>
    </row>
    <row r="23" spans="1:7" ht="19.5" customHeight="1" hidden="1">
      <c r="A23" s="78" t="s">
        <v>114</v>
      </c>
      <c r="B23" s="222" t="s">
        <v>117</v>
      </c>
      <c r="C23" s="223"/>
      <c r="D23" s="223"/>
      <c r="E23" s="223"/>
      <c r="F23" s="223"/>
      <c r="G23" s="224"/>
    </row>
    <row r="24" spans="1:7" ht="19.5" customHeight="1" hidden="1">
      <c r="A24" s="78" t="s">
        <v>115</v>
      </c>
      <c r="B24" s="243"/>
      <c r="C24" s="244"/>
      <c r="D24" s="244"/>
      <c r="E24" s="244"/>
      <c r="F24" s="244"/>
      <c r="G24" s="245"/>
    </row>
    <row r="25" spans="1:7" ht="6" customHeight="1" hidden="1">
      <c r="A25" s="24"/>
      <c r="B25" s="25"/>
      <c r="C25" s="25"/>
      <c r="D25" s="25"/>
      <c r="E25" s="25"/>
      <c r="F25" s="25"/>
      <c r="G25" s="75"/>
    </row>
    <row r="26" spans="1:7" ht="13.5" thickBot="1">
      <c r="A26" s="90"/>
      <c r="B26" s="81"/>
      <c r="C26" s="81"/>
      <c r="D26" s="81"/>
      <c r="E26" s="81"/>
      <c r="F26" s="81"/>
      <c r="G26" s="5"/>
    </row>
    <row r="27" spans="1:8" ht="16.5" thickBot="1">
      <c r="A27" s="204" t="s">
        <v>179</v>
      </c>
      <c r="B27" s="205"/>
      <c r="C27" s="205"/>
      <c r="D27" s="205"/>
      <c r="E27" s="205"/>
      <c r="F27" s="205"/>
      <c r="G27" s="206"/>
      <c r="H27" s="11"/>
    </row>
    <row r="28" spans="1:8" ht="12.75">
      <c r="A28" s="216" t="s">
        <v>110</v>
      </c>
      <c r="B28" s="246"/>
      <c r="C28" s="246"/>
      <c r="D28" s="246"/>
      <c r="E28" s="246"/>
      <c r="F28" s="246"/>
      <c r="G28" s="247"/>
      <c r="H28" s="11"/>
    </row>
    <row r="29" spans="1:8" ht="35.25" customHeight="1">
      <c r="A29" s="76">
        <v>1</v>
      </c>
      <c r="B29" s="219" t="s">
        <v>119</v>
      </c>
      <c r="C29" s="220"/>
      <c r="D29" s="220"/>
      <c r="E29" s="220"/>
      <c r="F29" s="220"/>
      <c r="G29" s="221"/>
      <c r="H29" s="11"/>
    </row>
    <row r="30" spans="1:7" ht="38.25" customHeight="1">
      <c r="A30" s="77">
        <v>2</v>
      </c>
      <c r="B30" s="243" t="s">
        <v>120</v>
      </c>
      <c r="C30" s="244"/>
      <c r="D30" s="244"/>
      <c r="E30" s="244"/>
      <c r="F30" s="244"/>
      <c r="G30" s="245"/>
    </row>
    <row r="31" spans="1:7" ht="99.75" customHeight="1">
      <c r="A31" s="77">
        <v>3</v>
      </c>
      <c r="B31" s="243" t="s">
        <v>180</v>
      </c>
      <c r="C31" s="244"/>
      <c r="D31" s="244"/>
      <c r="E31" s="244"/>
      <c r="F31" s="244"/>
      <c r="G31" s="245"/>
    </row>
    <row r="32" spans="1:7" ht="6" customHeight="1" thickBot="1">
      <c r="A32" s="56"/>
      <c r="B32" s="57"/>
      <c r="C32" s="57"/>
      <c r="D32" s="58"/>
      <c r="E32" s="58"/>
      <c r="F32" s="20"/>
      <c r="G32" s="75"/>
    </row>
    <row r="33" spans="1:7" ht="16.5" thickBot="1">
      <c r="A33" s="204" t="s">
        <v>167</v>
      </c>
      <c r="B33" s="205"/>
      <c r="C33" s="205"/>
      <c r="D33" s="205"/>
      <c r="E33" s="205"/>
      <c r="F33" s="205"/>
      <c r="G33" s="206"/>
    </row>
    <row r="34" spans="1:7" ht="12.75">
      <c r="A34" s="216" t="s">
        <v>111</v>
      </c>
      <c r="B34" s="246"/>
      <c r="C34" s="246"/>
      <c r="D34" s="246"/>
      <c r="E34" s="246"/>
      <c r="F34" s="246"/>
      <c r="G34" s="247"/>
    </row>
    <row r="35" spans="1:7" s="62" customFormat="1" ht="30" customHeight="1">
      <c r="A35" s="107">
        <v>1</v>
      </c>
      <c r="B35" s="222" t="s">
        <v>144</v>
      </c>
      <c r="C35" s="223"/>
      <c r="D35" s="223"/>
      <c r="E35" s="223"/>
      <c r="F35" s="223"/>
      <c r="G35" s="224"/>
    </row>
    <row r="36" spans="1:7" s="140" customFormat="1" ht="30" customHeight="1">
      <c r="A36" s="134">
        <v>2</v>
      </c>
      <c r="B36" s="222" t="s">
        <v>121</v>
      </c>
      <c r="C36" s="223"/>
      <c r="D36" s="223"/>
      <c r="E36" s="223"/>
      <c r="F36" s="223"/>
      <c r="G36" s="224"/>
    </row>
    <row r="37" spans="1:7" s="62" customFormat="1" ht="30" customHeight="1">
      <c r="A37" s="77">
        <v>3</v>
      </c>
      <c r="B37" s="251" t="s">
        <v>137</v>
      </c>
      <c r="C37" s="252"/>
      <c r="D37" s="252"/>
      <c r="E37" s="252"/>
      <c r="F37" s="252"/>
      <c r="G37" s="253"/>
    </row>
    <row r="38" spans="1:7" s="62" customFormat="1" ht="30" customHeight="1">
      <c r="A38" s="78">
        <v>4</v>
      </c>
      <c r="B38" s="243" t="s">
        <v>123</v>
      </c>
      <c r="C38" s="244"/>
      <c r="D38" s="244"/>
      <c r="E38" s="244"/>
      <c r="F38" s="244"/>
      <c r="G38" s="245"/>
    </row>
    <row r="39" spans="1:7" s="62" customFormat="1" ht="109.5" customHeight="1">
      <c r="A39" s="78">
        <v>5</v>
      </c>
      <c r="B39" s="243" t="s">
        <v>145</v>
      </c>
      <c r="C39" s="244"/>
      <c r="D39" s="244"/>
      <c r="E39" s="244"/>
      <c r="F39" s="244"/>
      <c r="G39" s="245"/>
    </row>
    <row r="40" spans="1:7" s="62" customFormat="1" ht="30" customHeight="1">
      <c r="A40" s="78">
        <v>6</v>
      </c>
      <c r="B40" s="243" t="s">
        <v>181</v>
      </c>
      <c r="C40" s="244"/>
      <c r="D40" s="244"/>
      <c r="E40" s="244"/>
      <c r="F40" s="244"/>
      <c r="G40" s="245"/>
    </row>
    <row r="41" spans="1:7" s="62" customFormat="1" ht="30" customHeight="1">
      <c r="A41" s="78">
        <v>7</v>
      </c>
      <c r="B41" s="243" t="s">
        <v>170</v>
      </c>
      <c r="C41" s="244"/>
      <c r="D41" s="244"/>
      <c r="E41" s="244"/>
      <c r="F41" s="244"/>
      <c r="G41" s="245"/>
    </row>
    <row r="42" spans="1:7" s="62" customFormat="1" ht="30" customHeight="1">
      <c r="A42" s="78">
        <v>8</v>
      </c>
      <c r="B42" s="240" t="s">
        <v>174</v>
      </c>
      <c r="C42" s="241"/>
      <c r="D42" s="241"/>
      <c r="E42" s="241"/>
      <c r="F42" s="241"/>
      <c r="G42" s="242"/>
    </row>
    <row r="43" spans="1:7" ht="13.5" thickBot="1">
      <c r="A43" s="82"/>
      <c r="B43" s="65"/>
      <c r="C43" s="83"/>
      <c r="D43" s="65"/>
      <c r="E43" s="83"/>
      <c r="F43" s="84"/>
      <c r="G43" s="81"/>
    </row>
    <row r="44" spans="1:7" ht="16.5" thickBot="1">
      <c r="A44" s="204" t="s">
        <v>142</v>
      </c>
      <c r="B44" s="205"/>
      <c r="C44" s="205"/>
      <c r="D44" s="205"/>
      <c r="E44" s="205"/>
      <c r="F44" s="205"/>
      <c r="G44" s="206"/>
    </row>
    <row r="45" spans="1:7" ht="12.75">
      <c r="A45" s="216" t="s">
        <v>111</v>
      </c>
      <c r="B45" s="246"/>
      <c r="C45" s="246"/>
      <c r="D45" s="246"/>
      <c r="E45" s="246"/>
      <c r="F45" s="246"/>
      <c r="G45" s="247"/>
    </row>
    <row r="46" spans="1:7" s="62" customFormat="1" ht="30" customHeight="1">
      <c r="A46" s="107">
        <v>1</v>
      </c>
      <c r="B46" s="222" t="s">
        <v>160</v>
      </c>
      <c r="C46" s="223"/>
      <c r="D46" s="223"/>
      <c r="E46" s="223"/>
      <c r="F46" s="223"/>
      <c r="G46" s="224"/>
    </row>
    <row r="47" spans="1:7" s="62" customFormat="1" ht="30" customHeight="1">
      <c r="A47" s="77">
        <v>2</v>
      </c>
      <c r="B47" s="222" t="s">
        <v>161</v>
      </c>
      <c r="C47" s="223"/>
      <c r="D47" s="223"/>
      <c r="E47" s="223"/>
      <c r="F47" s="223"/>
      <c r="G47" s="224"/>
    </row>
    <row r="48" spans="1:7" s="62" customFormat="1" ht="30" customHeight="1">
      <c r="A48" s="78">
        <v>3</v>
      </c>
      <c r="B48" s="251" t="s">
        <v>165</v>
      </c>
      <c r="C48" s="252"/>
      <c r="D48" s="252"/>
      <c r="E48" s="252"/>
      <c r="F48" s="252"/>
      <c r="G48" s="253"/>
    </row>
    <row r="49" spans="1:7" s="62" customFormat="1" ht="30" customHeight="1">
      <c r="A49" s="78">
        <v>4</v>
      </c>
      <c r="B49" s="222" t="s">
        <v>162</v>
      </c>
      <c r="C49" s="223"/>
      <c r="D49" s="223"/>
      <c r="E49" s="223"/>
      <c r="F49" s="223"/>
      <c r="G49" s="224"/>
    </row>
    <row r="50" spans="1:7" s="62" customFormat="1" ht="30" customHeight="1">
      <c r="A50" s="78">
        <v>5</v>
      </c>
      <c r="B50" s="243" t="s">
        <v>146</v>
      </c>
      <c r="C50" s="244"/>
      <c r="D50" s="244"/>
      <c r="E50" s="244"/>
      <c r="F50" s="244"/>
      <c r="G50" s="245"/>
    </row>
    <row r="51" spans="1:7" s="62" customFormat="1" ht="30" customHeight="1">
      <c r="A51" s="78">
        <v>6</v>
      </c>
      <c r="B51" s="222" t="s">
        <v>173</v>
      </c>
      <c r="C51" s="223"/>
      <c r="D51" s="223"/>
      <c r="E51" s="223"/>
      <c r="F51" s="223"/>
      <c r="G51" s="224"/>
    </row>
    <row r="52" spans="1:7" ht="13.5" thickBot="1">
      <c r="A52" s="5"/>
      <c r="B52" s="5"/>
      <c r="C52" s="5"/>
      <c r="D52" s="54"/>
      <c r="E52" s="54"/>
      <c r="F52" s="1"/>
      <c r="G52" s="5"/>
    </row>
    <row r="53" spans="1:7" ht="16.5" thickBot="1">
      <c r="A53" s="204" t="s">
        <v>143</v>
      </c>
      <c r="B53" s="205"/>
      <c r="C53" s="205"/>
      <c r="D53" s="205"/>
      <c r="E53" s="205"/>
      <c r="F53" s="205"/>
      <c r="G53" s="206"/>
    </row>
    <row r="54" spans="1:7" ht="12.75">
      <c r="A54" s="216" t="s">
        <v>111</v>
      </c>
      <c r="B54" s="246"/>
      <c r="C54" s="246"/>
      <c r="D54" s="246"/>
      <c r="E54" s="246"/>
      <c r="F54" s="246"/>
      <c r="G54" s="247"/>
    </row>
    <row r="55" spans="1:7" s="62" customFormat="1" ht="30" customHeight="1">
      <c r="A55" s="107">
        <v>1</v>
      </c>
      <c r="B55" s="222" t="s">
        <v>147</v>
      </c>
      <c r="C55" s="223"/>
      <c r="D55" s="223"/>
      <c r="E55" s="223"/>
      <c r="F55" s="223"/>
      <c r="G55" s="224"/>
    </row>
    <row r="56" spans="1:7" s="62" customFormat="1" ht="30" customHeight="1">
      <c r="A56" s="77">
        <v>2</v>
      </c>
      <c r="B56" s="222" t="s">
        <v>163</v>
      </c>
      <c r="C56" s="223"/>
      <c r="D56" s="223"/>
      <c r="E56" s="223"/>
      <c r="F56" s="223"/>
      <c r="G56" s="224"/>
    </row>
    <row r="57" spans="1:7" s="62" customFormat="1" ht="30" customHeight="1">
      <c r="A57" s="78">
        <v>3</v>
      </c>
      <c r="B57" s="251" t="s">
        <v>164</v>
      </c>
      <c r="C57" s="252"/>
      <c r="D57" s="252"/>
      <c r="E57" s="252"/>
      <c r="F57" s="252"/>
      <c r="G57" s="253"/>
    </row>
    <row r="58" spans="1:7" s="62" customFormat="1" ht="30" customHeight="1">
      <c r="A58" s="78">
        <v>4</v>
      </c>
      <c r="B58" s="222" t="s">
        <v>166</v>
      </c>
      <c r="C58" s="223"/>
      <c r="D58" s="223"/>
      <c r="E58" s="223"/>
      <c r="F58" s="223"/>
      <c r="G58" s="224"/>
    </row>
    <row r="59" spans="1:7" s="62" customFormat="1" ht="30" customHeight="1">
      <c r="A59" s="78">
        <v>5</v>
      </c>
      <c r="B59" s="222" t="s">
        <v>172</v>
      </c>
      <c r="C59" s="223"/>
      <c r="D59" s="223"/>
      <c r="E59" s="223"/>
      <c r="F59" s="223"/>
      <c r="G59" s="224"/>
    </row>
    <row r="60" spans="1:7" s="62" customFormat="1" ht="30" customHeight="1">
      <c r="A60" s="78">
        <v>6</v>
      </c>
      <c r="B60" s="243" t="s">
        <v>171</v>
      </c>
      <c r="C60" s="244"/>
      <c r="D60" s="244"/>
      <c r="E60" s="244"/>
      <c r="F60" s="244"/>
      <c r="G60" s="245"/>
    </row>
    <row r="61" spans="1:7" ht="13.5" thickBot="1">
      <c r="A61" s="82"/>
      <c r="B61" s="65"/>
      <c r="C61" s="83"/>
      <c r="D61" s="65"/>
      <c r="E61" s="83"/>
      <c r="F61" s="84"/>
      <c r="G61" s="81"/>
    </row>
    <row r="62" spans="1:7" ht="16.5" thickBot="1">
      <c r="A62" s="204" t="s">
        <v>66</v>
      </c>
      <c r="B62" s="205"/>
      <c r="C62" s="205"/>
      <c r="D62" s="205"/>
      <c r="E62" s="205"/>
      <c r="F62" s="205"/>
      <c r="G62" s="206"/>
    </row>
    <row r="64" spans="1:7" ht="24" customHeight="1">
      <c r="A64" s="115" t="s">
        <v>25</v>
      </c>
      <c r="B64" s="123" t="s">
        <v>62</v>
      </c>
      <c r="C64" s="123" t="s">
        <v>44</v>
      </c>
      <c r="D64" s="123" t="s">
        <v>37</v>
      </c>
      <c r="E64" s="123" t="s">
        <v>26</v>
      </c>
      <c r="F64" s="123" t="s">
        <v>27</v>
      </c>
      <c r="G64" s="44"/>
    </row>
    <row r="65" spans="1:7" ht="6.75" customHeight="1">
      <c r="A65" s="45"/>
      <c r="G65" s="17"/>
    </row>
    <row r="66" spans="1:10" ht="12.75">
      <c r="A66" s="46" t="s">
        <v>28</v>
      </c>
      <c r="B66" s="122" t="s">
        <v>116</v>
      </c>
      <c r="C66" s="135">
        <v>757500</v>
      </c>
      <c r="D66" s="51">
        <v>0</v>
      </c>
      <c r="E66" s="51">
        <v>0</v>
      </c>
      <c r="F66" s="51">
        <v>0</v>
      </c>
      <c r="G66" s="17"/>
      <c r="H66" s="11"/>
      <c r="I66" t="s">
        <v>29</v>
      </c>
      <c r="J66" s="53">
        <f>NPV(NPVRate,D66,E66,F66)</f>
        <v>0</v>
      </c>
    </row>
    <row r="67" spans="1:10" ht="12.75">
      <c r="A67" s="46"/>
      <c r="B67" s="47"/>
      <c r="C67" s="109"/>
      <c r="D67" s="110"/>
      <c r="E67" s="110"/>
      <c r="F67" s="110"/>
      <c r="G67" s="17"/>
      <c r="H67" s="11"/>
      <c r="J67" s="53"/>
    </row>
    <row r="68" spans="1:10" ht="25.5">
      <c r="A68" s="50" t="s">
        <v>34</v>
      </c>
      <c r="B68" s="128" t="s">
        <v>122</v>
      </c>
      <c r="C68" s="51">
        <v>0</v>
      </c>
      <c r="D68" s="51">
        <v>110000</v>
      </c>
      <c r="E68" s="51">
        <v>110000</v>
      </c>
      <c r="F68" s="51">
        <v>110000</v>
      </c>
      <c r="G68" s="17"/>
      <c r="H68" s="11"/>
      <c r="I68" t="s">
        <v>29</v>
      </c>
      <c r="J68" s="53">
        <f>NPV(NPVRate,D68,E68,F68)</f>
        <v>294031.31444077997</v>
      </c>
    </row>
    <row r="69" spans="1:10" ht="12.75">
      <c r="A69" s="49"/>
      <c r="B69" s="129" t="s">
        <v>63</v>
      </c>
      <c r="C69" s="51">
        <v>0</v>
      </c>
      <c r="D69" s="51">
        <v>0</v>
      </c>
      <c r="E69" s="51">
        <v>0</v>
      </c>
      <c r="F69" s="51">
        <v>0</v>
      </c>
      <c r="G69" s="17"/>
      <c r="H69" s="11"/>
      <c r="I69" t="s">
        <v>29</v>
      </c>
      <c r="J69" s="53">
        <f>NPV(NPVRate,D69,E69,F69)</f>
        <v>0</v>
      </c>
    </row>
    <row r="70" spans="1:10" ht="12.75">
      <c r="A70" s="49"/>
      <c r="B70" s="129" t="s">
        <v>63</v>
      </c>
      <c r="C70" s="51">
        <v>0</v>
      </c>
      <c r="D70" s="51">
        <v>0</v>
      </c>
      <c r="E70" s="51">
        <v>0</v>
      </c>
      <c r="F70" s="51">
        <v>0</v>
      </c>
      <c r="G70" s="17"/>
      <c r="H70" s="11"/>
      <c r="I70" t="s">
        <v>29</v>
      </c>
      <c r="J70" s="53">
        <f>NPV(NPVRate,D70,E70,F70)</f>
        <v>0</v>
      </c>
    </row>
    <row r="71" spans="1:10" ht="12.75">
      <c r="A71" s="49"/>
      <c r="B71" s="129" t="s">
        <v>63</v>
      </c>
      <c r="C71" s="51">
        <v>0</v>
      </c>
      <c r="D71" s="51">
        <v>0</v>
      </c>
      <c r="E71" s="51">
        <v>0</v>
      </c>
      <c r="F71" s="51">
        <v>0</v>
      </c>
      <c r="G71" s="17"/>
      <c r="H71" s="11"/>
      <c r="I71" t="s">
        <v>29</v>
      </c>
      <c r="J71" s="53">
        <f>NPV(NPVRate,D71,E71,F71)</f>
        <v>0</v>
      </c>
    </row>
    <row r="72" spans="1:7" ht="6.75" customHeight="1">
      <c r="A72" s="50"/>
      <c r="B72" s="1"/>
      <c r="C72" s="54"/>
      <c r="D72" s="54"/>
      <c r="E72" s="54"/>
      <c r="F72" s="54"/>
      <c r="G72" s="17"/>
    </row>
    <row r="73" spans="1:7" ht="13.5" thickBot="1">
      <c r="A73" s="50"/>
      <c r="B73" s="18" t="s">
        <v>64</v>
      </c>
      <c r="C73" s="116">
        <f>ROUND(SUM(C66:C71)+SUM(J66:J71),2-LEN(INT(SUM(C66:C71)+SUM(J66:J71))))</f>
        <v>1100000</v>
      </c>
      <c r="D73" s="54"/>
      <c r="E73" s="54"/>
      <c r="F73" s="54"/>
      <c r="G73" s="17"/>
    </row>
    <row r="74" spans="1:7" ht="18" customHeight="1" thickTop="1">
      <c r="A74" s="56"/>
      <c r="B74" s="57"/>
      <c r="C74" s="57"/>
      <c r="D74" s="58"/>
      <c r="E74" s="58"/>
      <c r="F74" s="58"/>
      <c r="G74" s="19"/>
    </row>
    <row r="75" spans="1:7" ht="26.25" customHeight="1">
      <c r="A75" s="3"/>
      <c r="B75" s="1"/>
      <c r="C75" s="1"/>
      <c r="D75" s="1"/>
      <c r="E75" s="1"/>
      <c r="F75" s="1"/>
      <c r="G75" s="1"/>
    </row>
    <row r="76" spans="1:7" ht="24" customHeight="1">
      <c r="A76" s="115" t="s">
        <v>30</v>
      </c>
      <c r="B76" s="123" t="s">
        <v>62</v>
      </c>
      <c r="C76" s="123" t="s">
        <v>44</v>
      </c>
      <c r="D76" s="123" t="s">
        <v>37</v>
      </c>
      <c r="E76" s="123" t="s">
        <v>26</v>
      </c>
      <c r="F76" s="123" t="s">
        <v>27</v>
      </c>
      <c r="G76" s="44"/>
    </row>
    <row r="77" spans="1:10" ht="6.75" customHeight="1">
      <c r="A77" s="59"/>
      <c r="C77" s="60"/>
      <c r="D77" s="60"/>
      <c r="E77" s="60"/>
      <c r="F77" s="60"/>
      <c r="G77" s="17"/>
      <c r="J77" s="53"/>
    </row>
    <row r="78" spans="1:10" ht="12.75">
      <c r="A78" s="50" t="s">
        <v>31</v>
      </c>
      <c r="B78" s="111" t="s">
        <v>63</v>
      </c>
      <c r="C78" s="52">
        <v>0</v>
      </c>
      <c r="D78" s="52">
        <v>0</v>
      </c>
      <c r="E78" s="52">
        <v>0</v>
      </c>
      <c r="F78" s="52">
        <v>0</v>
      </c>
      <c r="G78" s="17"/>
      <c r="I78" t="s">
        <v>29</v>
      </c>
      <c r="J78" s="53">
        <f aca="true" t="shared" si="0" ref="J78:J84">NPV(NPVRate,D78,E78,F78)</f>
        <v>0</v>
      </c>
    </row>
    <row r="79" spans="1:10" ht="12.75">
      <c r="A79" s="50"/>
      <c r="B79" s="111" t="s">
        <v>63</v>
      </c>
      <c r="C79" s="52">
        <v>0</v>
      </c>
      <c r="D79" s="52">
        <v>0</v>
      </c>
      <c r="E79" s="52">
        <v>0</v>
      </c>
      <c r="F79" s="52">
        <v>0</v>
      </c>
      <c r="G79" s="17"/>
      <c r="I79" t="s">
        <v>29</v>
      </c>
      <c r="J79" s="53">
        <f t="shared" si="0"/>
        <v>0</v>
      </c>
    </row>
    <row r="80" spans="1:10" ht="12.75">
      <c r="A80" s="50"/>
      <c r="B80" s="111" t="s">
        <v>63</v>
      </c>
      <c r="C80" s="52">
        <v>0</v>
      </c>
      <c r="D80" s="52">
        <v>0</v>
      </c>
      <c r="E80" s="52">
        <v>0</v>
      </c>
      <c r="F80" s="52">
        <v>0</v>
      </c>
      <c r="G80" s="17"/>
      <c r="I80" t="s">
        <v>29</v>
      </c>
      <c r="J80" s="53">
        <f t="shared" si="0"/>
        <v>0</v>
      </c>
    </row>
    <row r="81" spans="1:10" ht="12.75">
      <c r="A81" s="50"/>
      <c r="B81" s="111" t="s">
        <v>63</v>
      </c>
      <c r="C81" s="52">
        <v>0</v>
      </c>
      <c r="D81" s="52">
        <v>0</v>
      </c>
      <c r="E81" s="52">
        <v>0</v>
      </c>
      <c r="F81" s="52">
        <v>0</v>
      </c>
      <c r="G81" s="17"/>
      <c r="I81" t="s">
        <v>29</v>
      </c>
      <c r="J81" s="53">
        <f t="shared" si="0"/>
        <v>0</v>
      </c>
    </row>
    <row r="82" spans="1:10" ht="12.75">
      <c r="A82" s="50" t="s">
        <v>32</v>
      </c>
      <c r="B82" s="122" t="s">
        <v>39</v>
      </c>
      <c r="C82" s="52">
        <f>(1967/10*65)*10</f>
        <v>127855</v>
      </c>
      <c r="D82" s="52">
        <f>(1967/10*65)*10</f>
        <v>127855</v>
      </c>
      <c r="E82" s="52">
        <f>(1967/10*65)*10</f>
        <v>127855</v>
      </c>
      <c r="F82" s="52">
        <f>(1967/10*65)*10</f>
        <v>127855</v>
      </c>
      <c r="G82" s="17"/>
      <c r="I82" t="s">
        <v>29</v>
      </c>
      <c r="J82" s="53">
        <f>NPV(NPVRate,D82,E82,F82)</f>
        <v>341757.94279841747</v>
      </c>
    </row>
    <row r="83" spans="1:10" ht="12.75">
      <c r="A83" s="50" t="s">
        <v>40</v>
      </c>
      <c r="B83" s="111" t="s">
        <v>63</v>
      </c>
      <c r="C83" s="52">
        <v>0</v>
      </c>
      <c r="D83" s="52">
        <v>0</v>
      </c>
      <c r="E83" s="52">
        <v>0</v>
      </c>
      <c r="F83" s="52">
        <v>0</v>
      </c>
      <c r="G83" s="17"/>
      <c r="I83" t="s">
        <v>29</v>
      </c>
      <c r="J83" s="53">
        <f t="shared" si="0"/>
        <v>0</v>
      </c>
    </row>
    <row r="84" spans="1:10" ht="12.75">
      <c r="A84" s="50"/>
      <c r="B84" s="111" t="s">
        <v>63</v>
      </c>
      <c r="C84" s="52">
        <v>0</v>
      </c>
      <c r="D84" s="52">
        <v>0</v>
      </c>
      <c r="E84" s="52">
        <v>0</v>
      </c>
      <c r="F84" s="52">
        <v>0</v>
      </c>
      <c r="G84" s="17"/>
      <c r="I84" t="s">
        <v>29</v>
      </c>
      <c r="J84" s="53">
        <f t="shared" si="0"/>
        <v>0</v>
      </c>
    </row>
    <row r="85" spans="1:7" ht="6.75" customHeight="1">
      <c r="A85" s="50"/>
      <c r="B85" s="18"/>
      <c r="C85" s="1"/>
      <c r="D85" s="1"/>
      <c r="E85" s="1"/>
      <c r="F85" s="1"/>
      <c r="G85" s="17"/>
    </row>
    <row r="86" spans="1:7" ht="13.5" thickBot="1">
      <c r="A86" s="50"/>
      <c r="B86" s="18" t="s">
        <v>33</v>
      </c>
      <c r="C86" s="116">
        <f>ROUND(SUM(C78:C84)+SUM(J78:J84),2-LEN(INT(SUM(C78:C84)+SUM(J78:J84))))</f>
        <v>470000</v>
      </c>
      <c r="D86" s="1"/>
      <c r="E86" s="1"/>
      <c r="F86" s="1"/>
      <c r="G86" s="17"/>
    </row>
    <row r="87" spans="1:7" ht="6.75" customHeight="1" thickTop="1">
      <c r="A87" s="56"/>
      <c r="B87" s="57"/>
      <c r="C87" s="57"/>
      <c r="D87" s="20"/>
      <c r="E87" s="20"/>
      <c r="F87" s="20"/>
      <c r="G87" s="19"/>
    </row>
    <row r="88" spans="1:7" ht="13.5" thickBot="1">
      <c r="A88" s="5"/>
      <c r="B88" s="5"/>
      <c r="C88" s="5"/>
      <c r="D88" s="1"/>
      <c r="E88" s="1"/>
      <c r="F88" s="1"/>
      <c r="G88" s="1"/>
    </row>
    <row r="89" spans="1:7" ht="16.5" thickBot="1">
      <c r="A89" s="204" t="s">
        <v>67</v>
      </c>
      <c r="B89" s="205"/>
      <c r="C89" s="205"/>
      <c r="D89" s="205"/>
      <c r="E89" s="205"/>
      <c r="F89" s="205"/>
      <c r="G89" s="206"/>
    </row>
    <row r="90" spans="1:7" ht="6.75" customHeight="1">
      <c r="A90" s="3"/>
      <c r="B90" s="1"/>
      <c r="C90" s="1"/>
      <c r="D90" s="1"/>
      <c r="E90" s="1"/>
      <c r="F90" s="1"/>
      <c r="G90" s="1"/>
    </row>
    <row r="91" spans="1:7" s="62" customFormat="1" ht="24" customHeight="1">
      <c r="A91" s="115" t="s">
        <v>15</v>
      </c>
      <c r="B91" s="123" t="s">
        <v>62</v>
      </c>
      <c r="C91" s="123" t="s">
        <v>44</v>
      </c>
      <c r="D91" s="123" t="s">
        <v>37</v>
      </c>
      <c r="E91" s="123" t="s">
        <v>26</v>
      </c>
      <c r="F91" s="123" t="s">
        <v>27</v>
      </c>
      <c r="G91" s="61"/>
    </row>
    <row r="92" spans="1:7" ht="6.75" customHeight="1">
      <c r="A92" s="63"/>
      <c r="B92" s="5"/>
      <c r="C92" s="5"/>
      <c r="D92" s="5"/>
      <c r="E92" s="108"/>
      <c r="F92" s="5"/>
      <c r="G92" s="64"/>
    </row>
    <row r="93" spans="1:10" ht="12.75">
      <c r="A93" s="50" t="s">
        <v>28</v>
      </c>
      <c r="B93" s="117" t="s">
        <v>63</v>
      </c>
      <c r="C93" s="118"/>
      <c r="D93" s="118"/>
      <c r="E93" s="118"/>
      <c r="F93" s="118"/>
      <c r="G93" s="17"/>
      <c r="H93" s="11"/>
      <c r="I93" t="s">
        <v>29</v>
      </c>
      <c r="J93" s="53">
        <f>NPV(NPVRate,D93,E93,F93)</f>
        <v>0</v>
      </c>
    </row>
    <row r="94" spans="1:10" ht="12.75">
      <c r="A94" s="21"/>
      <c r="B94" s="18"/>
      <c r="C94" s="18"/>
      <c r="D94" s="1"/>
      <c r="E94" s="1"/>
      <c r="F94" s="1"/>
      <c r="G94" s="17"/>
      <c r="J94" s="53"/>
    </row>
    <row r="95" spans="1:10" ht="12.75">
      <c r="A95" s="50" t="s">
        <v>34</v>
      </c>
      <c r="B95" s="117" t="s">
        <v>63</v>
      </c>
      <c r="C95" s="119">
        <v>0</v>
      </c>
      <c r="D95" s="119">
        <v>0</v>
      </c>
      <c r="E95" s="119">
        <v>0</v>
      </c>
      <c r="F95" s="119">
        <v>0</v>
      </c>
      <c r="G95" s="17"/>
      <c r="I95" t="s">
        <v>29</v>
      </c>
      <c r="J95" s="53">
        <f>NPV(NPVRate,D95,E95,F95)</f>
        <v>0</v>
      </c>
    </row>
    <row r="96" spans="1:10" ht="12.75">
      <c r="A96" s="21"/>
      <c r="B96" s="117" t="s">
        <v>63</v>
      </c>
      <c r="C96" s="119">
        <v>0</v>
      </c>
      <c r="D96" s="119">
        <v>0</v>
      </c>
      <c r="E96" s="119">
        <v>0</v>
      </c>
      <c r="F96" s="119">
        <v>0</v>
      </c>
      <c r="G96" s="17"/>
      <c r="I96" t="s">
        <v>29</v>
      </c>
      <c r="J96" s="53">
        <f>NPV(NPVRate,D96,E96,F96)</f>
        <v>0</v>
      </c>
    </row>
    <row r="97" spans="1:10" ht="12.75">
      <c r="A97" s="21"/>
      <c r="B97" s="117" t="s">
        <v>63</v>
      </c>
      <c r="C97" s="119">
        <v>0</v>
      </c>
      <c r="D97" s="119">
        <v>0</v>
      </c>
      <c r="E97" s="119">
        <v>0</v>
      </c>
      <c r="F97" s="119">
        <v>0</v>
      </c>
      <c r="G97" s="17"/>
      <c r="I97" t="s">
        <v>29</v>
      </c>
      <c r="J97" s="53">
        <f>NPV(NPVRate,D97,E97,F97)</f>
        <v>0</v>
      </c>
    </row>
    <row r="98" spans="1:10" ht="12.75">
      <c r="A98" s="21"/>
      <c r="B98" s="117" t="s">
        <v>63</v>
      </c>
      <c r="C98" s="119">
        <v>0</v>
      </c>
      <c r="D98" s="119">
        <v>0</v>
      </c>
      <c r="E98" s="119">
        <v>0</v>
      </c>
      <c r="F98" s="119">
        <v>0</v>
      </c>
      <c r="G98" s="17"/>
      <c r="I98" t="s">
        <v>29</v>
      </c>
      <c r="J98" s="53">
        <f>NPV(NPVRate,D98,E98,F98)</f>
        <v>0</v>
      </c>
    </row>
    <row r="99" spans="1:7" ht="6.75" customHeight="1">
      <c r="A99" s="21"/>
      <c r="B99" s="18"/>
      <c r="C99" s="66"/>
      <c r="D99" s="1"/>
      <c r="E99" s="1"/>
      <c r="F99" s="1"/>
      <c r="G99" s="17"/>
    </row>
    <row r="100" spans="1:7" ht="13.5" thickBot="1">
      <c r="A100" s="21"/>
      <c r="B100" s="18" t="s">
        <v>65</v>
      </c>
      <c r="C100" s="72">
        <f>ROUND(SUM(C93:C98)+SUM(J93:J98),2-LEN(INT(SUM(C93:C98)+SUM(J93:J98))))</f>
        <v>0</v>
      </c>
      <c r="D100" s="1"/>
      <c r="E100" s="1"/>
      <c r="F100" s="1"/>
      <c r="G100" s="17"/>
    </row>
    <row r="101" spans="1:7" ht="15" customHeight="1" thickTop="1">
      <c r="A101" s="67"/>
      <c r="B101" s="20"/>
      <c r="C101" s="20"/>
      <c r="D101" s="20"/>
      <c r="E101" s="20"/>
      <c r="F101" s="20"/>
      <c r="G101" s="19"/>
    </row>
    <row r="102" spans="1:7" ht="15" customHeight="1">
      <c r="A102" s="3"/>
      <c r="B102" s="1"/>
      <c r="C102" s="1"/>
      <c r="D102" s="1"/>
      <c r="E102" s="1"/>
      <c r="F102" s="1"/>
      <c r="G102" s="1"/>
    </row>
    <row r="103" spans="1:7" ht="24" customHeight="1">
      <c r="A103" s="115" t="s">
        <v>13</v>
      </c>
      <c r="B103" s="123" t="s">
        <v>62</v>
      </c>
      <c r="C103" s="123" t="s">
        <v>44</v>
      </c>
      <c r="D103" s="123" t="s">
        <v>37</v>
      </c>
      <c r="E103" s="123" t="s">
        <v>26</v>
      </c>
      <c r="F103" s="123" t="s">
        <v>27</v>
      </c>
      <c r="G103" s="44"/>
    </row>
    <row r="104" spans="1:7" ht="6.75" customHeight="1">
      <c r="A104" s="59"/>
      <c r="B104" s="5"/>
      <c r="C104" s="5"/>
      <c r="F104" s="5"/>
      <c r="G104" s="17"/>
    </row>
    <row r="105" spans="1:10" ht="39.75" customHeight="1">
      <c r="A105" s="46" t="s">
        <v>35</v>
      </c>
      <c r="B105" s="127" t="s">
        <v>39</v>
      </c>
      <c r="C105" s="118">
        <f>(1967/6*100)*10</f>
        <v>327833.33333333326</v>
      </c>
      <c r="D105" s="118">
        <f>(1967/6*100)*10</f>
        <v>327833.33333333326</v>
      </c>
      <c r="E105" s="118">
        <f>(1967/6*100)*10</f>
        <v>327833.33333333326</v>
      </c>
      <c r="F105" s="118">
        <f>(1967/6*100)*10</f>
        <v>327833.33333333326</v>
      </c>
      <c r="G105" s="17"/>
      <c r="I105" t="s">
        <v>29</v>
      </c>
      <c r="J105" s="53">
        <f>NPV(NPVRate,D105,E105,F105)</f>
        <v>876302.4174318394</v>
      </c>
    </row>
    <row r="106" spans="1:10" ht="12.75">
      <c r="A106" s="59"/>
      <c r="B106" s="117" t="s">
        <v>63</v>
      </c>
      <c r="C106" s="118">
        <v>0</v>
      </c>
      <c r="D106" s="118">
        <v>0</v>
      </c>
      <c r="E106" s="118">
        <v>0</v>
      </c>
      <c r="F106" s="118">
        <v>0</v>
      </c>
      <c r="G106" s="17"/>
      <c r="I106" t="s">
        <v>29</v>
      </c>
      <c r="J106" s="53">
        <f>NPV(NPVRate,D106,E106,F106)</f>
        <v>0</v>
      </c>
    </row>
    <row r="107" spans="1:10" ht="12.75">
      <c r="A107" s="50"/>
      <c r="B107" s="117" t="s">
        <v>63</v>
      </c>
      <c r="C107" s="118">
        <v>0</v>
      </c>
      <c r="D107" s="118">
        <v>0</v>
      </c>
      <c r="E107" s="118">
        <v>0</v>
      </c>
      <c r="F107" s="118">
        <v>0</v>
      </c>
      <c r="G107" s="17"/>
      <c r="I107" t="s">
        <v>29</v>
      </c>
      <c r="J107" s="53">
        <f>NPV(NPVRate,D107,E107,F107)</f>
        <v>0</v>
      </c>
    </row>
    <row r="108" spans="1:10" ht="12.75">
      <c r="A108" s="46"/>
      <c r="B108" s="117" t="s">
        <v>63</v>
      </c>
      <c r="C108" s="119">
        <v>0</v>
      </c>
      <c r="D108" s="119">
        <v>0</v>
      </c>
      <c r="E108" s="119">
        <v>0</v>
      </c>
      <c r="F108" s="119">
        <v>0</v>
      </c>
      <c r="G108" s="17"/>
      <c r="I108" t="s">
        <v>29</v>
      </c>
      <c r="J108" s="53">
        <f>NPV(NPVRate,D108,E108,F108)</f>
        <v>0</v>
      </c>
    </row>
    <row r="109" spans="1:10" ht="6.75" customHeight="1">
      <c r="A109" s="50"/>
      <c r="B109" s="18"/>
      <c r="C109" s="48"/>
      <c r="D109" s="48"/>
      <c r="E109" s="48"/>
      <c r="F109" s="48"/>
      <c r="G109" s="17"/>
      <c r="J109" s="53"/>
    </row>
    <row r="110" spans="1:7" ht="13.5" thickBot="1">
      <c r="A110" s="50"/>
      <c r="B110" s="18" t="s">
        <v>36</v>
      </c>
      <c r="C110" s="55">
        <f>ROUND(SUM(C105:C108)+SUM(J105:J108),2-LEN(INT(SUM(C105:C108)+SUM(J105:J108))))</f>
        <v>1200000</v>
      </c>
      <c r="D110" s="1"/>
      <c r="E110" s="1"/>
      <c r="F110" s="1"/>
      <c r="G110" s="17"/>
    </row>
    <row r="111" spans="1:7" ht="6.75" customHeight="1" thickTop="1">
      <c r="A111" s="56"/>
      <c r="B111" s="57"/>
      <c r="C111" s="57"/>
      <c r="D111" s="20"/>
      <c r="E111" s="20"/>
      <c r="F111" s="20"/>
      <c r="G111" s="19"/>
    </row>
    <row r="112" spans="1:7" ht="6.75" customHeight="1" thickBot="1">
      <c r="A112" s="5"/>
      <c r="B112" s="5"/>
      <c r="C112" s="5"/>
      <c r="D112" s="1"/>
      <c r="E112" s="1"/>
      <c r="F112" s="1"/>
      <c r="G112" s="1"/>
    </row>
    <row r="113" spans="1:7" ht="6.75" customHeight="1">
      <c r="A113" s="68"/>
      <c r="B113" s="14"/>
      <c r="C113" s="69"/>
      <c r="D113" s="14"/>
      <c r="E113" s="14"/>
      <c r="F113" s="14"/>
      <c r="G113" s="70"/>
    </row>
    <row r="114" spans="1:14" ht="16.5" thickBot="1">
      <c r="A114" s="71" t="s">
        <v>10</v>
      </c>
      <c r="B114" s="120">
        <f>ROUND(ERCOTCost+MarketCost,2-LEN(INT(ERCOTCost+MarketCost)))</f>
        <v>1100000</v>
      </c>
      <c r="C114" s="5"/>
      <c r="D114" s="215" t="s">
        <v>41</v>
      </c>
      <c r="E114" s="215"/>
      <c r="F114" s="120">
        <f>ROUND(B115-B114,3-LEN(INT(B115-B114)))</f>
        <v>600000</v>
      </c>
      <c r="G114" s="73"/>
      <c r="N114" s="147"/>
    </row>
    <row r="115" spans="1:8" ht="17.25" customHeight="1" thickBot="1" thickTop="1">
      <c r="A115" s="71" t="s">
        <v>14</v>
      </c>
      <c r="B115" s="124">
        <f>ROUND(ERCOTBenefit+MarketBenefit,2-LEN(INT(ERCOTBenefit+MarketBenefit)))</f>
        <v>1700000</v>
      </c>
      <c r="C115" s="96"/>
      <c r="D115" s="250" t="s">
        <v>55</v>
      </c>
      <c r="E115" s="250"/>
      <c r="F115" s="121">
        <f>IF(B114=0,0,B115/B114)</f>
        <v>1.5454545454545454</v>
      </c>
      <c r="G115" s="73"/>
      <c r="H115" s="28"/>
    </row>
    <row r="116" spans="1:7" ht="14.25" thickBot="1" thickTop="1">
      <c r="A116" s="248" t="s">
        <v>42</v>
      </c>
      <c r="B116" s="249"/>
      <c r="C116" s="249"/>
      <c r="D116" s="249"/>
      <c r="E116" s="249"/>
      <c r="F116" s="249"/>
      <c r="G116" s="74"/>
    </row>
    <row r="117" spans="1:7" ht="6" customHeight="1">
      <c r="A117" s="112"/>
      <c r="B117" s="113"/>
      <c r="C117" s="113"/>
      <c r="D117" s="113"/>
      <c r="E117" s="113"/>
      <c r="F117" s="113"/>
      <c r="G117" s="1"/>
    </row>
    <row r="118" spans="1:7" ht="9.75" customHeight="1" thickBot="1">
      <c r="A118" s="82"/>
      <c r="B118" s="65"/>
      <c r="C118" s="83"/>
      <c r="D118" s="65"/>
      <c r="E118" s="83"/>
      <c r="F118" s="84"/>
      <c r="G118" s="81"/>
    </row>
    <row r="119" spans="1:7" ht="16.5" thickBot="1">
      <c r="A119" s="204" t="s">
        <v>72</v>
      </c>
      <c r="B119" s="205"/>
      <c r="C119" s="205"/>
      <c r="D119" s="205"/>
      <c r="E119" s="205"/>
      <c r="F119" s="205"/>
      <c r="G119" s="206"/>
    </row>
    <row r="120" spans="1:7" ht="12.75" customHeight="1">
      <c r="A120" s="266" t="s">
        <v>73</v>
      </c>
      <c r="B120" s="267"/>
      <c r="C120" s="267"/>
      <c r="D120" s="267"/>
      <c r="E120" s="267"/>
      <c r="F120" s="267"/>
      <c r="G120" s="268"/>
    </row>
    <row r="121" spans="1:7" ht="39.75" customHeight="1">
      <c r="A121" s="92">
        <v>1</v>
      </c>
      <c r="B121" s="219" t="s">
        <v>148</v>
      </c>
      <c r="C121" s="220"/>
      <c r="D121" s="220"/>
      <c r="E121" s="220"/>
      <c r="F121" s="220"/>
      <c r="G121" s="221"/>
    </row>
    <row r="122" spans="1:7" ht="39.75" customHeight="1">
      <c r="A122" s="93">
        <v>2</v>
      </c>
      <c r="B122" s="222" t="s">
        <v>149</v>
      </c>
      <c r="C122" s="223"/>
      <c r="D122" s="223"/>
      <c r="E122" s="223"/>
      <c r="F122" s="223"/>
      <c r="G122" s="224"/>
    </row>
    <row r="123" spans="1:7" ht="39.75" customHeight="1">
      <c r="A123" s="78">
        <v>3</v>
      </c>
      <c r="B123" s="222" t="s">
        <v>150</v>
      </c>
      <c r="C123" s="223"/>
      <c r="D123" s="223"/>
      <c r="E123" s="223"/>
      <c r="F123" s="223"/>
      <c r="G123" s="224"/>
    </row>
    <row r="124" spans="1:7" ht="39.75" customHeight="1">
      <c r="A124" s="78">
        <v>4</v>
      </c>
      <c r="B124" s="243" t="s">
        <v>151</v>
      </c>
      <c r="C124" s="244"/>
      <c r="D124" s="244"/>
      <c r="E124" s="244"/>
      <c r="F124" s="244"/>
      <c r="G124" s="245"/>
    </row>
    <row r="125" spans="1:7" ht="39.75" customHeight="1">
      <c r="A125" s="78">
        <v>5</v>
      </c>
      <c r="B125" s="243" t="s">
        <v>152</v>
      </c>
      <c r="C125" s="244"/>
      <c r="D125" s="244"/>
      <c r="E125" s="244"/>
      <c r="F125" s="244"/>
      <c r="G125" s="245"/>
    </row>
    <row r="126" spans="1:7" ht="39.75" customHeight="1">
      <c r="A126" s="78">
        <v>6</v>
      </c>
      <c r="B126" s="243" t="s">
        <v>153</v>
      </c>
      <c r="C126" s="244"/>
      <c r="D126" s="244"/>
      <c r="E126" s="244"/>
      <c r="F126" s="244"/>
      <c r="G126" s="245"/>
    </row>
    <row r="127" spans="1:7" ht="39.75" customHeight="1">
      <c r="A127" s="78">
        <v>7</v>
      </c>
      <c r="B127" s="243" t="s">
        <v>154</v>
      </c>
      <c r="C127" s="244"/>
      <c r="D127" s="244"/>
      <c r="E127" s="244"/>
      <c r="F127" s="244"/>
      <c r="G127" s="245"/>
    </row>
    <row r="128" spans="1:7" ht="12.75" customHeight="1">
      <c r="A128" s="24"/>
      <c r="B128" s="25"/>
      <c r="C128" s="25"/>
      <c r="D128" s="25"/>
      <c r="E128" s="25"/>
      <c r="F128" s="25"/>
      <c r="G128" s="75"/>
    </row>
    <row r="129" spans="1:7" ht="3.75" customHeight="1">
      <c r="A129" s="90"/>
      <c r="B129" s="81"/>
      <c r="C129" s="81"/>
      <c r="D129" s="81"/>
      <c r="E129" s="81"/>
      <c r="F129" s="81"/>
      <c r="G129" s="5"/>
    </row>
    <row r="130" spans="1:7" ht="12.75" hidden="1">
      <c r="A130" s="260" t="s">
        <v>74</v>
      </c>
      <c r="B130" s="261"/>
      <c r="C130" s="261"/>
      <c r="D130" s="261"/>
      <c r="E130" s="262"/>
      <c r="G130" s="114"/>
    </row>
    <row r="131" spans="1:7" ht="12.75" hidden="1">
      <c r="A131" s="263" t="s">
        <v>50</v>
      </c>
      <c r="B131" s="264"/>
      <c r="C131" s="264"/>
      <c r="D131" s="264"/>
      <c r="E131" s="265"/>
      <c r="G131" s="114"/>
    </row>
    <row r="132" spans="1:7" ht="12.75" hidden="1">
      <c r="A132" s="254" t="s">
        <v>90</v>
      </c>
      <c r="B132" s="255"/>
      <c r="C132" s="255"/>
      <c r="D132" s="255"/>
      <c r="E132" s="256"/>
      <c r="G132" s="114"/>
    </row>
    <row r="133" spans="1:7" ht="12.75" hidden="1">
      <c r="A133" s="269" t="s">
        <v>91</v>
      </c>
      <c r="B133" s="270"/>
      <c r="C133" s="270"/>
      <c r="D133" s="270"/>
      <c r="E133" s="271"/>
      <c r="G133" s="114"/>
    </row>
    <row r="134" spans="1:7" ht="12.75" hidden="1">
      <c r="A134" s="254" t="s">
        <v>92</v>
      </c>
      <c r="B134" s="255"/>
      <c r="C134" s="255"/>
      <c r="D134" s="255"/>
      <c r="E134" s="256"/>
      <c r="G134" s="114"/>
    </row>
    <row r="135" spans="1:7" ht="12.75" hidden="1">
      <c r="A135" s="254" t="s">
        <v>93</v>
      </c>
      <c r="B135" s="255"/>
      <c r="C135" s="255"/>
      <c r="D135" s="255"/>
      <c r="E135" s="256"/>
      <c r="G135" s="114"/>
    </row>
    <row r="136" spans="1:7" ht="12.75" hidden="1">
      <c r="A136" s="254" t="s">
        <v>49</v>
      </c>
      <c r="B136" s="255"/>
      <c r="C136" s="255"/>
      <c r="D136" s="255"/>
      <c r="E136" s="256"/>
      <c r="G136" s="114"/>
    </row>
    <row r="137" spans="1:7" ht="12.75" hidden="1">
      <c r="A137" s="254" t="s">
        <v>102</v>
      </c>
      <c r="B137" s="255"/>
      <c r="C137" s="255"/>
      <c r="D137" s="255"/>
      <c r="E137" s="256"/>
      <c r="G137" s="114"/>
    </row>
    <row r="138" spans="1:7" ht="12.75" hidden="1">
      <c r="A138" s="254" t="s">
        <v>107</v>
      </c>
      <c r="B138" s="255"/>
      <c r="C138" s="255"/>
      <c r="D138" s="255"/>
      <c r="E138" s="256"/>
      <c r="G138" s="114"/>
    </row>
    <row r="139" spans="1:7" ht="12.75" hidden="1">
      <c r="A139" s="254" t="s">
        <v>103</v>
      </c>
      <c r="B139" s="255"/>
      <c r="C139" s="255"/>
      <c r="D139" s="255"/>
      <c r="E139" s="256"/>
      <c r="G139" s="114"/>
    </row>
    <row r="140" spans="1:7" ht="12.75" hidden="1">
      <c r="A140" s="254" t="s">
        <v>104</v>
      </c>
      <c r="B140" s="255"/>
      <c r="C140" s="255"/>
      <c r="D140" s="255"/>
      <c r="E140" s="256"/>
      <c r="G140" s="114"/>
    </row>
    <row r="141" spans="1:7" ht="12.75" customHeight="1" hidden="1">
      <c r="A141" s="254" t="s">
        <v>45</v>
      </c>
      <c r="B141" s="255"/>
      <c r="C141" s="255"/>
      <c r="D141" s="255"/>
      <c r="E141" s="256"/>
      <c r="G141" s="114"/>
    </row>
    <row r="142" spans="1:7" ht="12.75" hidden="1">
      <c r="A142" s="254" t="s">
        <v>96</v>
      </c>
      <c r="B142" s="255"/>
      <c r="C142" s="255"/>
      <c r="D142" s="255"/>
      <c r="E142" s="256"/>
      <c r="G142" s="114"/>
    </row>
    <row r="143" spans="1:7" ht="12.75" hidden="1">
      <c r="A143" s="254" t="s">
        <v>101</v>
      </c>
      <c r="B143" s="255"/>
      <c r="C143" s="255"/>
      <c r="D143" s="255"/>
      <c r="E143" s="256"/>
      <c r="G143" s="114"/>
    </row>
    <row r="144" spans="1:7" ht="12.75" hidden="1">
      <c r="A144" s="254" t="s">
        <v>75</v>
      </c>
      <c r="B144" s="255"/>
      <c r="C144" s="255"/>
      <c r="D144" s="255"/>
      <c r="E144" s="256"/>
      <c r="G144" s="114"/>
    </row>
    <row r="145" spans="1:7" ht="12.75" hidden="1">
      <c r="A145" s="254" t="s">
        <v>95</v>
      </c>
      <c r="B145" s="255"/>
      <c r="C145" s="255"/>
      <c r="D145" s="255"/>
      <c r="E145" s="256"/>
      <c r="G145" s="114"/>
    </row>
    <row r="146" spans="1:7" ht="12.75" hidden="1">
      <c r="A146" s="254" t="s">
        <v>94</v>
      </c>
      <c r="B146" s="255"/>
      <c r="C146" s="255"/>
      <c r="D146" s="255"/>
      <c r="E146" s="256"/>
      <c r="G146" s="114"/>
    </row>
    <row r="147" spans="1:7" ht="12.75" hidden="1">
      <c r="A147" s="254" t="s">
        <v>76</v>
      </c>
      <c r="B147" s="255"/>
      <c r="C147" s="255"/>
      <c r="D147" s="255"/>
      <c r="E147" s="256"/>
      <c r="G147" s="114"/>
    </row>
    <row r="148" spans="1:7" ht="12.75" hidden="1">
      <c r="A148" s="254" t="s">
        <v>51</v>
      </c>
      <c r="B148" s="255"/>
      <c r="C148" s="255"/>
      <c r="D148" s="255"/>
      <c r="E148" s="256"/>
      <c r="G148" s="114"/>
    </row>
    <row r="149" spans="1:7" ht="12.75" hidden="1">
      <c r="A149" s="254" t="s">
        <v>77</v>
      </c>
      <c r="B149" s="255"/>
      <c r="C149" s="255"/>
      <c r="D149" s="255"/>
      <c r="E149" s="256"/>
      <c r="G149" s="114"/>
    </row>
    <row r="150" spans="1:7" ht="12.75" hidden="1">
      <c r="A150" s="272" t="s">
        <v>106</v>
      </c>
      <c r="B150" s="273"/>
      <c r="C150" s="273"/>
      <c r="D150" s="273"/>
      <c r="E150" s="274"/>
      <c r="G150" s="114"/>
    </row>
    <row r="151" ht="12.75" hidden="1">
      <c r="G151" s="114"/>
    </row>
    <row r="152" spans="1:5" ht="12.75" hidden="1">
      <c r="A152" s="260" t="s">
        <v>48</v>
      </c>
      <c r="B152" s="261"/>
      <c r="C152" s="261"/>
      <c r="D152" s="261"/>
      <c r="E152" s="262"/>
    </row>
    <row r="153" spans="1:5" ht="12.75" customHeight="1" hidden="1">
      <c r="A153" s="263" t="s">
        <v>78</v>
      </c>
      <c r="B153" s="264"/>
      <c r="C153" s="264"/>
      <c r="D153" s="264"/>
      <c r="E153" s="265"/>
    </row>
    <row r="154" spans="1:5" ht="12.75" customHeight="1" hidden="1">
      <c r="A154" s="254" t="s">
        <v>79</v>
      </c>
      <c r="B154" s="255"/>
      <c r="C154" s="255"/>
      <c r="D154" s="255"/>
      <c r="E154" s="256"/>
    </row>
    <row r="155" spans="1:5" ht="12.75" customHeight="1" hidden="1">
      <c r="A155" s="254" t="s">
        <v>86</v>
      </c>
      <c r="B155" s="255"/>
      <c r="C155" s="255"/>
      <c r="D155" s="255"/>
      <c r="E155" s="256"/>
    </row>
    <row r="156" spans="1:5" ht="12.75" hidden="1">
      <c r="A156" s="254" t="s">
        <v>80</v>
      </c>
      <c r="B156" s="255"/>
      <c r="C156" s="255"/>
      <c r="D156" s="255"/>
      <c r="E156" s="256"/>
    </row>
    <row r="157" spans="1:5" ht="12.75" hidden="1">
      <c r="A157" s="254" t="s">
        <v>100</v>
      </c>
      <c r="B157" s="255"/>
      <c r="C157" s="255"/>
      <c r="D157" s="255"/>
      <c r="E157" s="256"/>
    </row>
    <row r="158" spans="1:5" ht="12.75" hidden="1">
      <c r="A158" s="272" t="s">
        <v>97</v>
      </c>
      <c r="B158" s="273"/>
      <c r="C158" s="273"/>
      <c r="D158" s="273"/>
      <c r="E158" s="274"/>
    </row>
    <row r="159" ht="12.75" hidden="1"/>
    <row r="160" spans="1:5" ht="12.75" hidden="1">
      <c r="A160" s="260" t="s">
        <v>54</v>
      </c>
      <c r="B160" s="261"/>
      <c r="C160" s="261"/>
      <c r="D160" s="261"/>
      <c r="E160" s="262"/>
    </row>
    <row r="161" spans="1:5" ht="12.75" hidden="1">
      <c r="A161" s="263" t="s">
        <v>87</v>
      </c>
      <c r="B161" s="264"/>
      <c r="C161" s="264"/>
      <c r="D161" s="264"/>
      <c r="E161" s="265"/>
    </row>
    <row r="162" spans="1:5" ht="12.75" hidden="1">
      <c r="A162" s="254" t="s">
        <v>88</v>
      </c>
      <c r="B162" s="255"/>
      <c r="C162" s="255"/>
      <c r="D162" s="255"/>
      <c r="E162" s="256"/>
    </row>
    <row r="163" spans="1:5" ht="12.75" customHeight="1" hidden="1">
      <c r="A163" s="254" t="s">
        <v>89</v>
      </c>
      <c r="B163" s="255"/>
      <c r="C163" s="255"/>
      <c r="D163" s="255"/>
      <c r="E163" s="256"/>
    </row>
    <row r="164" spans="1:5" ht="12.75" hidden="1">
      <c r="A164" s="272" t="s">
        <v>105</v>
      </c>
      <c r="B164" s="273"/>
      <c r="C164" s="273"/>
      <c r="D164" s="273"/>
      <c r="E164" s="274"/>
    </row>
    <row r="165" ht="12.75" hidden="1"/>
    <row r="166" spans="1:5" ht="12.75" hidden="1">
      <c r="A166" s="260" t="s">
        <v>53</v>
      </c>
      <c r="B166" s="261"/>
      <c r="C166" s="261"/>
      <c r="D166" s="261"/>
      <c r="E166" s="262"/>
    </row>
    <row r="167" spans="1:5" ht="12.75" hidden="1">
      <c r="A167" s="263" t="s">
        <v>81</v>
      </c>
      <c r="B167" s="264"/>
      <c r="C167" s="264"/>
      <c r="D167" s="264"/>
      <c r="E167" s="265"/>
    </row>
    <row r="168" spans="1:5" ht="12.75" hidden="1">
      <c r="A168" s="254" t="s">
        <v>82</v>
      </c>
      <c r="B168" s="255"/>
      <c r="C168" s="255"/>
      <c r="D168" s="255"/>
      <c r="E168" s="256"/>
    </row>
    <row r="169" spans="1:5" ht="12.75" hidden="1">
      <c r="A169" s="254" t="s">
        <v>98</v>
      </c>
      <c r="B169" s="255"/>
      <c r="C169" s="255"/>
      <c r="D169" s="255"/>
      <c r="E169" s="256"/>
    </row>
    <row r="170" spans="1:5" ht="12.75" customHeight="1" hidden="1">
      <c r="A170" s="254" t="s">
        <v>83</v>
      </c>
      <c r="B170" s="255"/>
      <c r="C170" s="255"/>
      <c r="D170" s="255"/>
      <c r="E170" s="256"/>
    </row>
    <row r="171" spans="1:5" ht="12.75" customHeight="1" hidden="1">
      <c r="A171" s="254" t="s">
        <v>84</v>
      </c>
      <c r="B171" s="255"/>
      <c r="C171" s="255"/>
      <c r="D171" s="255"/>
      <c r="E171" s="256"/>
    </row>
    <row r="172" spans="1:5" ht="12.75" customHeight="1" hidden="1">
      <c r="A172" s="254" t="s">
        <v>99</v>
      </c>
      <c r="B172" s="255"/>
      <c r="C172" s="255"/>
      <c r="D172" s="255"/>
      <c r="E172" s="256"/>
    </row>
    <row r="173" spans="1:5" ht="12.75" customHeight="1" hidden="1">
      <c r="A173" s="272" t="s">
        <v>85</v>
      </c>
      <c r="B173" s="275"/>
      <c r="C173" s="275"/>
      <c r="D173" s="275"/>
      <c r="E173" s="276"/>
    </row>
  </sheetData>
  <sheetProtection/>
  <mergeCells count="106">
    <mergeCell ref="A154:E154"/>
    <mergeCell ref="A148:E148"/>
    <mergeCell ref="A152:E152"/>
    <mergeCell ref="A153:E153"/>
    <mergeCell ref="A149:E149"/>
    <mergeCell ref="A137:E137"/>
    <mergeCell ref="B58:G58"/>
    <mergeCell ref="B123:G123"/>
    <mergeCell ref="A120:G120"/>
    <mergeCell ref="A130:E130"/>
    <mergeCell ref="A89:G89"/>
    <mergeCell ref="B57:G57"/>
    <mergeCell ref="B124:G124"/>
    <mergeCell ref="A116:F116"/>
    <mergeCell ref="A139:E139"/>
    <mergeCell ref="A141:E141"/>
    <mergeCell ref="A142:E142"/>
    <mergeCell ref="B51:G51"/>
    <mergeCell ref="B50:G50"/>
    <mergeCell ref="D114:E114"/>
    <mergeCell ref="A62:G62"/>
    <mergeCell ref="B127:G127"/>
    <mergeCell ref="B125:G125"/>
    <mergeCell ref="B37:G37"/>
    <mergeCell ref="B31:G31"/>
    <mergeCell ref="A33:G33"/>
    <mergeCell ref="A34:G34"/>
    <mergeCell ref="B35:G35"/>
    <mergeCell ref="B36:G36"/>
    <mergeCell ref="A164:E164"/>
    <mergeCell ref="B38:G38"/>
    <mergeCell ref="A133:E133"/>
    <mergeCell ref="B41:G41"/>
    <mergeCell ref="B42:G42"/>
    <mergeCell ref="A54:G54"/>
    <mergeCell ref="A44:G44"/>
    <mergeCell ref="A45:G45"/>
    <mergeCell ref="B46:G46"/>
    <mergeCell ref="B47:G47"/>
    <mergeCell ref="A162:E162"/>
    <mergeCell ref="A173:E173"/>
    <mergeCell ref="A170:E170"/>
    <mergeCell ref="A171:E171"/>
    <mergeCell ref="A169:E169"/>
    <mergeCell ref="A172:E172"/>
    <mergeCell ref="A168:E168"/>
    <mergeCell ref="A167:E167"/>
    <mergeCell ref="A163:E163"/>
    <mergeCell ref="A166:E166"/>
    <mergeCell ref="A160:E160"/>
    <mergeCell ref="A161:E161"/>
    <mergeCell ref="A119:G119"/>
    <mergeCell ref="D115:E115"/>
    <mergeCell ref="B60:G60"/>
    <mergeCell ref="B126:G126"/>
    <mergeCell ref="B122:G122"/>
    <mergeCell ref="B121:G121"/>
    <mergeCell ref="A143:E143"/>
    <mergeCell ref="A144:E144"/>
    <mergeCell ref="A158:E158"/>
    <mergeCell ref="A138:E138"/>
    <mergeCell ref="A147:E147"/>
    <mergeCell ref="A132:E132"/>
    <mergeCell ref="A136:E136"/>
    <mergeCell ref="A146:E146"/>
    <mergeCell ref="A135:E135"/>
    <mergeCell ref="A145:E145"/>
    <mergeCell ref="A140:E140"/>
    <mergeCell ref="A150:E150"/>
    <mergeCell ref="A1:G1"/>
    <mergeCell ref="A53:G53"/>
    <mergeCell ref="D3:G3"/>
    <mergeCell ref="B15:G15"/>
    <mergeCell ref="B16:G16"/>
    <mergeCell ref="A28:G28"/>
    <mergeCell ref="B39:G39"/>
    <mergeCell ref="B40:G40"/>
    <mergeCell ref="B49:G49"/>
    <mergeCell ref="B48:G48"/>
    <mergeCell ref="B23:G23"/>
    <mergeCell ref="B22:G22"/>
    <mergeCell ref="A155:E155"/>
    <mergeCell ref="A157:E157"/>
    <mergeCell ref="A156:E156"/>
    <mergeCell ref="A134:E134"/>
    <mergeCell ref="A131:E131"/>
    <mergeCell ref="B59:G59"/>
    <mergeCell ref="B55:G55"/>
    <mergeCell ref="B56:G56"/>
    <mergeCell ref="F4:G4"/>
    <mergeCell ref="B5:G5"/>
    <mergeCell ref="A7:G7"/>
    <mergeCell ref="B9:G9"/>
    <mergeCell ref="B11:G11"/>
    <mergeCell ref="A8:G8"/>
    <mergeCell ref="B10:G10"/>
    <mergeCell ref="B12:G12"/>
    <mergeCell ref="B13:G13"/>
    <mergeCell ref="B14:G14"/>
    <mergeCell ref="B24:G24"/>
    <mergeCell ref="B29:G29"/>
    <mergeCell ref="B30:G30"/>
    <mergeCell ref="A19:G19"/>
    <mergeCell ref="A20:G20"/>
    <mergeCell ref="A27:G27"/>
    <mergeCell ref="B21:G21"/>
  </mergeCells>
  <dataValidations count="11">
    <dataValidation type="list" allowBlank="1" showInputMessage="1" sqref="A28:G28">
      <formula1>A161:A164</formula1>
    </dataValidation>
    <dataValidation type="list" allowBlank="1" showInputMessage="1" sqref="A54:G54">
      <formula1>A167:A173</formula1>
    </dataValidation>
    <dataValidation type="list" allowBlank="1" showInputMessage="1" sqref="A8">
      <formula1>A131:A150</formula1>
    </dataValidation>
    <dataValidation type="list" allowBlank="1" showInputMessage="1" sqref="A20:F20">
      <formula1>A153:A158</formula1>
    </dataValidation>
    <dataValidation type="list" allowBlank="1" showInputMessage="1" sqref="G20">
      <formula1>G155:G158</formula1>
    </dataValidation>
    <dataValidation type="list" allowBlank="1" showInputMessage="1" sqref="A45:G45">
      <formula1>A166:A172</formula1>
    </dataValidation>
    <dataValidation type="list" allowBlank="1" showInputMessage="1" sqref="B68:B71 B93 B78:B82 B95:B98">
      <formula1>"Select type…, Staffing, Hardware, Software, Infrastructure"</formula1>
    </dataValidation>
    <dataValidation type="list" allowBlank="1" showInputMessage="1" sqref="B83:B84">
      <formula1>"Select type…, Staff, Hardware"</formula1>
    </dataValidation>
    <dataValidation type="list" allowBlank="1" showInputMessage="1" sqref="B66">
      <formula1>"Select type…, Project, O&amp;M"</formula1>
    </dataValidation>
    <dataValidation type="list" allowBlank="1" showInputMessage="1" sqref="B105:B108">
      <formula1>"Select type…, Staffing, Hardware, Software, Infrastructure, Reduced Congestion Cost, Consumer Savings"</formula1>
    </dataValidation>
    <dataValidation type="list" allowBlank="1" showInputMessage="1" sqref="A34:G34">
      <formula1>A156:A162</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60" max="255" man="1"/>
  </rowBreaks>
</worksheet>
</file>

<file path=xl/worksheets/sheet5.xml><?xml version="1.0" encoding="utf-8"?>
<worksheet xmlns="http://schemas.openxmlformats.org/spreadsheetml/2006/main" xmlns:r="http://schemas.openxmlformats.org/officeDocument/2006/relationships">
  <sheetPr>
    <tabColor indexed="13"/>
  </sheetPr>
  <dimension ref="A1:O909"/>
  <sheetViews>
    <sheetView zoomScalePageLayoutView="0" workbookViewId="0" topLeftCell="A6">
      <selection activeCell="L33" sqref="L33"/>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76" t="s">
        <v>56</v>
      </c>
      <c r="B1" s="177"/>
      <c r="C1" s="177"/>
      <c r="D1" s="177"/>
      <c r="E1" s="177"/>
      <c r="F1" s="177"/>
      <c r="G1" s="177"/>
      <c r="H1" s="178"/>
      <c r="I1" s="6"/>
      <c r="O1" s="7"/>
    </row>
    <row r="2" spans="1:15" ht="15" customHeight="1" thickBot="1" thickTop="1">
      <c r="A2" s="179"/>
      <c r="B2" s="179"/>
      <c r="C2" s="179"/>
      <c r="D2" s="179"/>
      <c r="E2" s="179"/>
      <c r="F2" s="179"/>
      <c r="G2" s="179"/>
      <c r="H2" s="179"/>
      <c r="I2" s="6"/>
      <c r="O2" s="7"/>
    </row>
    <row r="3" spans="1:15" ht="16.5" thickBot="1">
      <c r="A3" s="165" t="s">
        <v>46</v>
      </c>
      <c r="B3" s="166"/>
      <c r="C3" s="166"/>
      <c r="D3" s="166"/>
      <c r="E3" s="166"/>
      <c r="F3" s="166"/>
      <c r="G3" s="166"/>
      <c r="H3" s="167"/>
      <c r="I3" s="6"/>
      <c r="M3" s="8"/>
      <c r="N3" s="1"/>
      <c r="O3" s="7"/>
    </row>
    <row r="4" spans="1:15" ht="37.5" customHeight="1">
      <c r="A4" s="22" t="s">
        <v>22</v>
      </c>
      <c r="B4" s="103" t="str">
        <f>IF(ISBLANK('SCR760-7 Detail'!B3),"",'SCR760-7 Detail'!B3)</f>
        <v>SCR760-7</v>
      </c>
      <c r="C4" s="180" t="s">
        <v>1</v>
      </c>
      <c r="D4" s="181"/>
      <c r="E4" s="182" t="s">
        <v>2</v>
      </c>
      <c r="F4" s="182"/>
      <c r="G4" s="183" t="str">
        <f>IF(ISBLANK('SCR760-7 Detail'!F4),"",'SCR760-7 Detail'!F4)</f>
        <v>ERCOT and TSPs</v>
      </c>
      <c r="H4" s="184"/>
      <c r="I4" s="9"/>
      <c r="O4" s="7"/>
    </row>
    <row r="5" spans="1:15" ht="12.75">
      <c r="A5" s="188" t="s">
        <v>4</v>
      </c>
      <c r="B5" s="190" t="str">
        <f>IF(ISBLANK('SCR760-7 Detail'!D3),"",'SCR760-7 Detail'!D3)</f>
        <v>Recommended Changes Needed from Information Model Manager and Topology Processor for Planning Models</v>
      </c>
      <c r="C5" s="191"/>
      <c r="D5" s="192"/>
      <c r="E5" s="196" t="s">
        <v>0</v>
      </c>
      <c r="F5" s="197"/>
      <c r="G5" s="183" t="str">
        <f>IF(ISBLANK('SCR760-7 Detail'!B4),"",'SCR760-7 Detail'!B4)</f>
        <v>SSWG</v>
      </c>
      <c r="H5" s="184"/>
      <c r="I5" s="9"/>
      <c r="O5" s="7"/>
    </row>
    <row r="6" spans="1:15" ht="12.75">
      <c r="A6" s="189"/>
      <c r="B6" s="193"/>
      <c r="C6" s="194"/>
      <c r="D6" s="195"/>
      <c r="E6" s="196" t="s">
        <v>3</v>
      </c>
      <c r="F6" s="197"/>
      <c r="G6" s="174">
        <f>IF(ISBLANK('SCR760-7 Detail'!D4),"",'SCR760-7 Detail'!D4)</f>
        <v>40611</v>
      </c>
      <c r="H6" s="175"/>
      <c r="I6" s="9"/>
      <c r="O6" s="7"/>
    </row>
    <row r="7" spans="1:15" ht="85.5" customHeight="1">
      <c r="A7" s="94" t="s">
        <v>57</v>
      </c>
      <c r="B7" s="162" t="str">
        <f>IF(ISBLANK('SCR760-7 Detail'!B5),"",'SCR760-7 Detail'!B5)</f>
        <v>Allow any valid PSS/E ID’s to be assigned, in particular where breakers and switches are used to split up branches.  Current SSWG cases allow zero impedance branches to have any valid two character PSS/E ID.  Simply maintain this ability for SSWG members because circuit IDs have already been assigned for particular reasons.  In Information Model Manager, allow the capability to assign any valid PSS/E ID to Breakers and Switches by including an additional attribute.  Also, remove validation rules that limit the PSS/E ID on series devices to Sx.</v>
      </c>
      <c r="C7" s="163"/>
      <c r="D7" s="163"/>
      <c r="E7" s="163"/>
      <c r="F7" s="163"/>
      <c r="G7" s="163"/>
      <c r="H7" s="164"/>
      <c r="I7" s="9"/>
      <c r="O7" s="7"/>
    </row>
    <row r="8" spans="1:15" ht="9.75" customHeight="1" thickBot="1">
      <c r="A8" s="10"/>
      <c r="B8" s="10"/>
      <c r="C8" s="10"/>
      <c r="D8" s="10"/>
      <c r="E8" s="10"/>
      <c r="F8" s="10"/>
      <c r="G8" s="10"/>
      <c r="H8" s="10"/>
      <c r="I8" s="9"/>
      <c r="O8" s="7"/>
    </row>
    <row r="9" spans="1:9" ht="16.5" thickBot="1">
      <c r="A9" s="165" t="s">
        <v>60</v>
      </c>
      <c r="B9" s="166"/>
      <c r="C9" s="166"/>
      <c r="D9" s="166"/>
      <c r="E9" s="166"/>
      <c r="F9" s="166"/>
      <c r="G9" s="166"/>
      <c r="H9" s="167"/>
      <c r="I9" s="9"/>
    </row>
    <row r="10" spans="1:9" ht="6.75" customHeight="1" hidden="1">
      <c r="A10" s="24"/>
      <c r="B10" s="25"/>
      <c r="C10" s="25"/>
      <c r="D10" s="25"/>
      <c r="E10" s="25"/>
      <c r="F10" s="25"/>
      <c r="G10" s="20"/>
      <c r="H10" s="19"/>
      <c r="I10" s="9"/>
    </row>
    <row r="11" spans="1:9" ht="12.75" hidden="1">
      <c r="A11" s="171">
        <f>IF(ISBLANK('SCR760-7 Detail'!B9),"","1 - "&amp;'SCR760-7 Detail'!B9)</f>
      </c>
      <c r="B11" s="172"/>
      <c r="C11" s="172"/>
      <c r="D11" s="172"/>
      <c r="E11" s="172"/>
      <c r="F11" s="172"/>
      <c r="G11" s="172"/>
      <c r="H11" s="173"/>
      <c r="I11" s="9"/>
    </row>
    <row r="12" spans="1:9" ht="31.5" customHeight="1" hidden="1">
      <c r="A12" s="282">
        <f>IF(ISBLANK('SCR760-7 Detail'!B10),"","2 - "&amp;'SCR760-7 Detail'!B10)</f>
      </c>
      <c r="B12" s="283"/>
      <c r="C12" s="283"/>
      <c r="D12" s="283"/>
      <c r="E12" s="283"/>
      <c r="F12" s="283"/>
      <c r="G12" s="283"/>
      <c r="H12" s="284"/>
      <c r="I12" s="9"/>
    </row>
    <row r="13" spans="1:9" ht="12.75" customHeight="1" hidden="1">
      <c r="A13" s="171">
        <f>IF(ISBLANK('SCR760-7 Detail'!B11),"","3 - "&amp;'SCR760-7 Detail'!B11)</f>
      </c>
      <c r="B13" s="172"/>
      <c r="C13" s="172"/>
      <c r="D13" s="172"/>
      <c r="E13" s="172"/>
      <c r="F13" s="172"/>
      <c r="G13" s="172"/>
      <c r="H13" s="173"/>
      <c r="I13" s="9"/>
    </row>
    <row r="14" spans="1:9" ht="12.75" customHeight="1" hidden="1">
      <c r="A14" s="171"/>
      <c r="B14" s="172"/>
      <c r="C14" s="172"/>
      <c r="D14" s="172"/>
      <c r="E14" s="172"/>
      <c r="F14" s="172"/>
      <c r="G14" s="172"/>
      <c r="H14" s="173"/>
      <c r="I14" s="9"/>
    </row>
    <row r="15" spans="1:9" ht="12.75" customHeight="1" hidden="1">
      <c r="A15" s="171"/>
      <c r="B15" s="172"/>
      <c r="C15" s="172"/>
      <c r="D15" s="172"/>
      <c r="E15" s="172"/>
      <c r="F15" s="172"/>
      <c r="G15" s="172"/>
      <c r="H15" s="173"/>
      <c r="I15" s="9"/>
    </row>
    <row r="16" spans="1:9" ht="12.75" customHeight="1" hidden="1">
      <c r="A16" s="171"/>
      <c r="B16" s="172"/>
      <c r="C16" s="172"/>
      <c r="D16" s="172"/>
      <c r="E16" s="172"/>
      <c r="F16" s="172"/>
      <c r="G16" s="172"/>
      <c r="H16" s="173"/>
      <c r="I16" s="9"/>
    </row>
    <row r="17" spans="1:15" ht="6.75" customHeight="1" thickBot="1">
      <c r="A17" s="10"/>
      <c r="B17" s="10"/>
      <c r="C17" s="10"/>
      <c r="D17" s="10"/>
      <c r="E17" s="10"/>
      <c r="F17" s="10"/>
      <c r="G17" s="10"/>
      <c r="H17" s="10"/>
      <c r="I17" s="9"/>
      <c r="O17" s="7"/>
    </row>
    <row r="18" spans="1:9" ht="16.5" thickBot="1">
      <c r="A18" s="165" t="s">
        <v>52</v>
      </c>
      <c r="B18" s="166"/>
      <c r="C18" s="166"/>
      <c r="D18" s="166"/>
      <c r="E18" s="166"/>
      <c r="F18" s="166"/>
      <c r="G18" s="166"/>
      <c r="H18" s="167"/>
      <c r="I18" s="9"/>
    </row>
    <row r="19" spans="1:9" ht="6.75" customHeight="1" hidden="1">
      <c r="A19" s="22"/>
      <c r="B19" s="23"/>
      <c r="C19" s="23"/>
      <c r="D19" s="23"/>
      <c r="E19" s="23"/>
      <c r="F19" s="23"/>
      <c r="G19" s="36"/>
      <c r="H19" s="37"/>
      <c r="I19" s="9"/>
    </row>
    <row r="20" spans="1:9" ht="24.75" customHeight="1" hidden="1">
      <c r="A20" s="171">
        <f>IF(ISBLANK('SCR760-7 Detail'!B21),"","1 - "&amp;'SCR760-7 Detail'!B21)</f>
      </c>
      <c r="B20" s="172"/>
      <c r="C20" s="172"/>
      <c r="D20" s="172"/>
      <c r="E20" s="172"/>
      <c r="F20" s="172"/>
      <c r="G20" s="172"/>
      <c r="H20" s="173"/>
      <c r="I20" s="9"/>
    </row>
    <row r="21" spans="1:9" ht="6.75" customHeight="1" hidden="1">
      <c r="A21" s="153"/>
      <c r="B21" s="154"/>
      <c r="C21" s="154"/>
      <c r="D21" s="154"/>
      <c r="E21" s="154"/>
      <c r="F21" s="154"/>
      <c r="G21" s="154"/>
      <c r="H21" s="155"/>
      <c r="I21" s="9"/>
    </row>
    <row r="22" spans="1:9" ht="7.5" customHeight="1" hidden="1">
      <c r="A22" s="153"/>
      <c r="B22" s="154"/>
      <c r="C22" s="154"/>
      <c r="D22" s="154"/>
      <c r="E22" s="154"/>
      <c r="F22" s="154"/>
      <c r="G22" s="154"/>
      <c r="H22" s="155"/>
      <c r="I22" s="9"/>
    </row>
    <row r="23" spans="1:9" ht="6.75" customHeight="1" hidden="1">
      <c r="A23" s="185">
        <f>IF(ISBLANK('SCR760-7 Detail'!B24),"","4 - "&amp;'SCR760-7 Detail'!B24)</f>
      </c>
      <c r="B23" s="186"/>
      <c r="C23" s="186"/>
      <c r="D23" s="186"/>
      <c r="E23" s="186"/>
      <c r="F23" s="186"/>
      <c r="G23" s="186"/>
      <c r="H23" s="187"/>
      <c r="I23" s="9"/>
    </row>
    <row r="24" spans="1:9" s="13" customFormat="1" ht="6.75" customHeight="1" thickBot="1">
      <c r="A24" s="88"/>
      <c r="B24" s="88"/>
      <c r="C24" s="88"/>
      <c r="D24" s="89"/>
      <c r="E24" s="89"/>
      <c r="F24" s="89"/>
      <c r="G24" s="89"/>
      <c r="H24" s="91"/>
      <c r="I24" s="12"/>
    </row>
    <row r="25" spans="1:9" ht="16.5" thickBot="1">
      <c r="A25" s="165" t="s">
        <v>179</v>
      </c>
      <c r="B25" s="166"/>
      <c r="C25" s="166"/>
      <c r="D25" s="166"/>
      <c r="E25" s="166"/>
      <c r="F25" s="166"/>
      <c r="G25" s="166"/>
      <c r="H25" s="167"/>
      <c r="I25" s="9"/>
    </row>
    <row r="26" spans="1:9" ht="6.75" customHeight="1">
      <c r="A26" s="22"/>
      <c r="B26" s="23"/>
      <c r="C26" s="23"/>
      <c r="D26" s="23"/>
      <c r="E26" s="23"/>
      <c r="F26" s="23"/>
      <c r="G26" s="36"/>
      <c r="H26" s="37"/>
      <c r="I26" s="9"/>
    </row>
    <row r="27" spans="1:9" s="137" customFormat="1" ht="30" customHeight="1">
      <c r="A27" s="159" t="str">
        <f>IF(ISBLANK('SCR760-7 Detail'!B29),"","1 - "&amp;'SCR760-7 Detail'!B29)</f>
        <v>1 - This functionality is fully supported via the Model on Demand (MOD).  TSPs can continue to use MOD as designed.</v>
      </c>
      <c r="B27" s="160"/>
      <c r="C27" s="160"/>
      <c r="D27" s="160"/>
      <c r="E27" s="160"/>
      <c r="F27" s="160"/>
      <c r="G27" s="160"/>
      <c r="H27" s="161"/>
      <c r="I27" s="136"/>
    </row>
    <row r="28" spans="1:9" s="137" customFormat="1" ht="30" customHeight="1">
      <c r="A28" s="277" t="str">
        <f>IF(ISBLANK('SCR760-7 Detail'!B30),"","2 - "&amp;'SCR760-7 Detail'!B30)</f>
        <v>2 - ERCOT will load standard Planning Model Change Requests (PMCRs) via the Model on Demand and work with TSPs to resolve discrepancies.  </v>
      </c>
      <c r="B28" s="278"/>
      <c r="C28" s="278"/>
      <c r="D28" s="278"/>
      <c r="E28" s="278"/>
      <c r="F28" s="278"/>
      <c r="G28" s="278"/>
      <c r="H28" s="279"/>
      <c r="I28" s="136"/>
    </row>
    <row r="29" spans="1:9" s="137" customFormat="1" ht="84.75" customHeight="1">
      <c r="A29" s="168" t="str">
        <f>IF(ISBLANK('SCR760-7 Detail'!B31),"","3 - "&amp;'SCR760-7 Detail'!B31)</f>
        <v>3 - ERCOT will create a MOD environment (TP-MOD) that will use a Topology-Processed seed from NMMS.  ERCOT will use PMCRs (future projects) and profiles submitted by TSPs in order to build future cases. Concurrently, ERCOT will maintain a second MOD environment (SSWG-MOD) that ERCOT will "seed" with an existing SSWG case chosen by SSWG.  ERCOT will submit necessary ERCOT data, facilitate use of the MOD application, and apply TSP submitted PMCRs and Profiles as required for SSWG.   TSPs can include any PMCRs they deem necessary in building cases to support their planning functions but must submit PMCRs that will work in ERCOT TP-MOD environment described above. ERCOT, TSPs, and any other Market Participant will be free to use either or both sets of cases.</v>
      </c>
      <c r="B29" s="169"/>
      <c r="C29" s="169"/>
      <c r="D29" s="169"/>
      <c r="E29" s="169"/>
      <c r="F29" s="169"/>
      <c r="G29" s="169"/>
      <c r="H29" s="170"/>
      <c r="I29" s="136"/>
    </row>
    <row r="30" spans="1:15" ht="6.75" customHeight="1" thickBot="1">
      <c r="A30" s="9"/>
      <c r="B30" s="9"/>
      <c r="C30" s="27"/>
      <c r="E30" s="9"/>
      <c r="F30" s="9"/>
      <c r="G30" s="9"/>
      <c r="H30" s="27"/>
      <c r="I30" s="9"/>
      <c r="J30" s="28"/>
      <c r="K30"/>
      <c r="O30" s="7"/>
    </row>
    <row r="31" spans="1:8" ht="16.5" thickBot="1">
      <c r="A31" s="165" t="s">
        <v>167</v>
      </c>
      <c r="B31" s="166"/>
      <c r="C31" s="166"/>
      <c r="D31" s="166"/>
      <c r="E31" s="166"/>
      <c r="F31" s="166"/>
      <c r="G31" s="166"/>
      <c r="H31" s="167"/>
    </row>
    <row r="32" spans="1:8" ht="6.75" customHeight="1">
      <c r="A32" s="22"/>
      <c r="B32" s="23"/>
      <c r="C32" s="23"/>
      <c r="D32" s="23"/>
      <c r="E32" s="23"/>
      <c r="F32" s="23"/>
      <c r="G32" s="36"/>
      <c r="H32" s="37"/>
    </row>
    <row r="33" spans="1:9" s="137" customFormat="1" ht="30" customHeight="1">
      <c r="A33" s="159" t="str">
        <f>IF(ISBLANK('SCR760-7 Detail'!B36),"","1 - "&amp;'SCR760-7 Detail'!B36)</f>
        <v>1 - The cost to identify equipment needing NOMCR following the implementation of these changes is equal to the cost to identify the equipment needing a standard PMCR prior to implementation of these changes resulting in no cost/benefit. </v>
      </c>
      <c r="B33" s="160"/>
      <c r="C33" s="160"/>
      <c r="D33" s="160"/>
      <c r="E33" s="160"/>
      <c r="F33" s="160"/>
      <c r="G33" s="160"/>
      <c r="H33" s="161"/>
      <c r="I33" s="138"/>
    </row>
    <row r="34" spans="1:9" s="137" customFormat="1" ht="30" customHeight="1">
      <c r="A34" s="277" t="str">
        <f>IF(ISBLANK('SCR760-7 Detail'!B37),"","2 - "&amp;'SCR760-7 Detail'!B37)</f>
        <v>2 - The cost to create NOMCR following the implementation of these changes is equal to the cost to create PMCR prior to implementation of these changes resulting in no cost/benefit.</v>
      </c>
      <c r="B34" s="278"/>
      <c r="C34" s="278"/>
      <c r="D34" s="278"/>
      <c r="E34" s="278"/>
      <c r="F34" s="278"/>
      <c r="G34" s="278"/>
      <c r="H34" s="279"/>
      <c r="I34" s="138"/>
    </row>
    <row r="35" spans="1:9" s="137" customFormat="1" ht="30" customHeight="1">
      <c r="A35" s="277" t="str">
        <f>IF(ISBLANK('SCR760-7 Detail'!B38),"","3 - "&amp;'SCR760-7 Detail'!B38)</f>
        <v>3 - The Topology Processor case is a one-time download before work begins on a new data set case build process.  There will be a minimum of two downloads of the Topology Processor data each year (Data Set A and Data Set B).</v>
      </c>
      <c r="B35" s="278"/>
      <c r="C35" s="278"/>
      <c r="D35" s="278"/>
      <c r="E35" s="278"/>
      <c r="F35" s="278"/>
      <c r="G35" s="278"/>
      <c r="H35" s="279"/>
      <c r="I35" s="138"/>
    </row>
    <row r="36" spans="1:9" s="137" customFormat="1" ht="30" customHeight="1">
      <c r="A36" s="277" t="str">
        <f>IF(ISBLANK('SCR760-7 Detail'!B39),"","4 - "&amp;'SCR760-7 Detail'!B39)</f>
        <v>4 - Costs from the Preliminary Impact Analysis (IA) have been used in the Cost portions of this document based on the mid-point of the range in the Prelimiary IA.</v>
      </c>
      <c r="B36" s="278"/>
      <c r="C36" s="278"/>
      <c r="D36" s="278"/>
      <c r="E36" s="278"/>
      <c r="F36" s="278"/>
      <c r="G36" s="278"/>
      <c r="H36" s="279"/>
      <c r="I36" s="138"/>
    </row>
    <row r="37" spans="1:9" s="137" customFormat="1" ht="84.75" customHeight="1">
      <c r="A37" s="277" t="str">
        <f>IF(ISBLANK('SCR760-7 Detail'!B40),"","5 - "&amp;'SCR760-7 Detail'!B40)</f>
        <v>5 - The Cost-Benefit Analysis considers costs and benefits over a four-year time period because 4 years is generally the depreciation life of software projects from a capital point of view.  Since this project will be capitalized, from an accounting perspective , its economic life will end at 4 years and there is likely to be no salvage value.   The useful life could be much longer than the economic life.   It is very possible that four years from now, a completely different solution will make the SCR760 effort obsolete.  But then there is chance that our SCR760 solution will continue to work.  Because of this unknown, software projects have a standard life of 4 years.  However, it is understood that the operation and maintenance costs outlined as ERCOT and Market Benefits will not end in four years given that conditions causing the need for SCR760 remain the same.</v>
      </c>
      <c r="B37" s="278"/>
      <c r="C37" s="278"/>
      <c r="D37" s="278"/>
      <c r="E37" s="278"/>
      <c r="F37" s="278"/>
      <c r="G37" s="278"/>
      <c r="H37" s="279"/>
      <c r="I37" s="138"/>
    </row>
    <row r="38" spans="1:9" s="137" customFormat="1" ht="30" customHeight="1">
      <c r="A38" s="277" t="str">
        <f>IF(ISBLANK('SCR760-7 Detail'!B41),"","6 - "&amp;'SCR760-7 Detail'!B41)</f>
        <v>6 - Costs and Benefits in Years 1 through 3 have not been escalated for inflation.</v>
      </c>
      <c r="B38" s="278"/>
      <c r="C38" s="278"/>
      <c r="D38" s="278"/>
      <c r="E38" s="278"/>
      <c r="F38" s="278"/>
      <c r="G38" s="278"/>
      <c r="H38" s="279"/>
      <c r="I38" s="138"/>
    </row>
    <row r="39" spans="1:9" s="137" customFormat="1" ht="30" customHeight="1">
      <c r="A39" s="277" t="str">
        <f>IF(ISBLANK('SCR760-7 Detail'!B42),"","7 - "&amp;'SCR760-7 Detail'!B42)</f>
        <v>7 - Staffing Productivity Benefit is calculated as follows: (#standard PMCRs/# PMCRs per hour * hourly rate) * # case building and/or case updating periods per year</v>
      </c>
      <c r="B39" s="278"/>
      <c r="C39" s="278"/>
      <c r="D39" s="278"/>
      <c r="E39" s="278"/>
      <c r="F39" s="278"/>
      <c r="G39" s="278"/>
      <c r="H39" s="279"/>
      <c r="I39" s="138"/>
    </row>
    <row r="40" spans="1:9" s="137" customFormat="1" ht="30" customHeight="1" thickBot="1">
      <c r="A40" s="277" t="str">
        <f>IF(ISBLANK('SCR760-7 Detail'!B43),"","8 - "&amp;'SCR760-7 Detail'!B43)</f>
        <v>8 - The maximum number of records that can be eliminated as a result of the implementation of these changes is five hundred and fifty (550).</v>
      </c>
      <c r="B40" s="278"/>
      <c r="C40" s="278"/>
      <c r="D40" s="278"/>
      <c r="E40" s="278"/>
      <c r="F40" s="278"/>
      <c r="G40" s="278"/>
      <c r="H40" s="279"/>
      <c r="I40" s="136"/>
    </row>
    <row r="41" spans="1:8" ht="16.5" thickBot="1">
      <c r="A41" s="165" t="s">
        <v>142</v>
      </c>
      <c r="B41" s="166"/>
      <c r="C41" s="166"/>
      <c r="D41" s="166"/>
      <c r="E41" s="166"/>
      <c r="F41" s="166"/>
      <c r="G41" s="166"/>
      <c r="H41" s="167"/>
    </row>
    <row r="42" spans="1:8" ht="6.75" customHeight="1">
      <c r="A42" s="22"/>
      <c r="B42" s="23"/>
      <c r="C42" s="23"/>
      <c r="D42" s="23"/>
      <c r="E42" s="23"/>
      <c r="F42" s="23"/>
      <c r="G42" s="36"/>
      <c r="H42" s="37"/>
    </row>
    <row r="43" spans="1:9" s="137" customFormat="1" ht="30" customHeight="1">
      <c r="A43" s="159" t="str">
        <f>IF(ISBLANK('SCR760-7 Detail'!B47),"","1 - "&amp;'SCR760-7 Detail'!B47)</f>
        <v>1 - ERCOT is responsible for reviewing and accepting standard PMCRs submitted by TSPs.  </v>
      </c>
      <c r="B43" s="160"/>
      <c r="C43" s="160"/>
      <c r="D43" s="160"/>
      <c r="E43" s="160"/>
      <c r="F43" s="160"/>
      <c r="G43" s="160"/>
      <c r="H43" s="161"/>
      <c r="I43" s="138"/>
    </row>
    <row r="44" spans="1:9" s="137" customFormat="1" ht="30" customHeight="1">
      <c r="A44" s="277" t="str">
        <f>IF(ISBLANK('SCR760-7 Detail'!B48),"","2 - "&amp;'SCR760-7 Detail'!B48)</f>
        <v>2 - ERCOT is responsible for reviewing and validating NOMCRs</v>
      </c>
      <c r="B44" s="278"/>
      <c r="C44" s="278"/>
      <c r="D44" s="278"/>
      <c r="E44" s="278"/>
      <c r="F44" s="278"/>
      <c r="G44" s="278"/>
      <c r="H44" s="279"/>
      <c r="I44" s="138"/>
    </row>
    <row r="45" spans="1:9" s="137" customFormat="1" ht="30" customHeight="1">
      <c r="A45" s="277" t="str">
        <f>IF(ISBLANK('SCR760-7 Detail'!B49),"","3 - "&amp;'SCR760-7 Detail'!B49)</f>
        <v>3 - Benefit is derived from one time entry for NOMCR versus review of standard PMCRs at case building and/or case updating time to make sure it is needed x 10 case building and/or case updating periods per year.</v>
      </c>
      <c r="B45" s="278"/>
      <c r="C45" s="278"/>
      <c r="D45" s="278"/>
      <c r="E45" s="278"/>
      <c r="F45" s="278"/>
      <c r="G45" s="278"/>
      <c r="H45" s="279"/>
      <c r="I45" s="138"/>
    </row>
    <row r="46" spans="1:9" s="137" customFormat="1" ht="30" customHeight="1">
      <c r="A46" s="277" t="str">
        <f>IF(ISBLANK('SCR760-7 Detail'!B50),"","4 - "&amp;'SCR760-7 Detail'!B50)</f>
        <v>4 - The benefit is measured as the annual time saved because there are fewer PMCRs to review during each case building and/or case updating period following the implementation of these changes.</v>
      </c>
      <c r="B46" s="278"/>
      <c r="C46" s="278"/>
      <c r="D46" s="278"/>
      <c r="E46" s="278"/>
      <c r="F46" s="278"/>
      <c r="G46" s="278"/>
      <c r="H46" s="279"/>
      <c r="I46" s="138"/>
    </row>
    <row r="47" spans="1:9" s="137" customFormat="1" ht="30" customHeight="1">
      <c r="A47" s="277" t="str">
        <f>IF(ISBLANK('SCR760-7 Detail'!B51),"","5 - "&amp;'SCR760-7 Detail'!B51)</f>
        <v>5 - ERCOT uses a blended rate of $65/hour for internal labor for all project estimates.</v>
      </c>
      <c r="B47" s="278"/>
      <c r="C47" s="278"/>
      <c r="D47" s="278"/>
      <c r="E47" s="278"/>
      <c r="F47" s="278"/>
      <c r="G47" s="278"/>
      <c r="H47" s="279"/>
      <c r="I47" s="138"/>
    </row>
    <row r="48" spans="1:9" s="137" customFormat="1" ht="30" customHeight="1" thickBot="1">
      <c r="A48" s="277" t="str">
        <f>IF(ISBLANK('SCR760-7 Detail'!B52),"","6 - "&amp;'SCR760-7 Detail'!B52)</f>
        <v>6 - On average, ten (10) standard PMCRs can be reviewed and accepted per hour.</v>
      </c>
      <c r="B48" s="278"/>
      <c r="C48" s="278"/>
      <c r="D48" s="278"/>
      <c r="E48" s="278"/>
      <c r="F48" s="278"/>
      <c r="G48" s="278"/>
      <c r="H48" s="279"/>
      <c r="I48" s="138"/>
    </row>
    <row r="49" spans="1:8" ht="16.5" thickBot="1">
      <c r="A49" s="165" t="s">
        <v>143</v>
      </c>
      <c r="B49" s="166"/>
      <c r="C49" s="166"/>
      <c r="D49" s="166"/>
      <c r="E49" s="166"/>
      <c r="F49" s="166"/>
      <c r="G49" s="166"/>
      <c r="H49" s="167"/>
    </row>
    <row r="50" spans="1:8" ht="6.75" customHeight="1">
      <c r="A50" s="22"/>
      <c r="B50" s="23"/>
      <c r="C50" s="23"/>
      <c r="D50" s="23"/>
      <c r="E50" s="23"/>
      <c r="F50" s="23"/>
      <c r="G50" s="36"/>
      <c r="H50" s="37"/>
    </row>
    <row r="51" spans="1:9" s="137" customFormat="1" ht="30" customHeight="1">
      <c r="A51" s="159" t="str">
        <f>IF(ISBLANK('SCR760-7 Detail'!B56),"","1 - "&amp;'SCR760-7 Detail'!B56)</f>
        <v>1 - TSPs are responsible for the creation, review and maintenance of standard PMCRs.</v>
      </c>
      <c r="B51" s="160"/>
      <c r="C51" s="160"/>
      <c r="D51" s="160"/>
      <c r="E51" s="160"/>
      <c r="F51" s="160"/>
      <c r="G51" s="160"/>
      <c r="H51" s="161"/>
      <c r="I51" s="138"/>
    </row>
    <row r="52" spans="1:9" s="137" customFormat="1" ht="30" customHeight="1">
      <c r="A52" s="277" t="str">
        <f>IF(ISBLANK('SCR760-7 Detail'!B57),"","2 - "&amp;'SCR760-7 Detail'!B57)</f>
        <v>2 - TSPs are responsible for the creation and submittal of NOMCRs</v>
      </c>
      <c r="B52" s="278"/>
      <c r="C52" s="278"/>
      <c r="D52" s="278"/>
      <c r="E52" s="278"/>
      <c r="F52" s="278"/>
      <c r="G52" s="278"/>
      <c r="H52" s="279"/>
      <c r="I52" s="138"/>
    </row>
    <row r="53" spans="1:9" s="137" customFormat="1" ht="30" customHeight="1">
      <c r="A53" s="277" t="str">
        <f>IF(ISBLANK('SCR760-7 Detail'!B58),"","3 - "&amp;'SCR760-7 Detail'!B58)</f>
        <v>3 - All standard PMCRs will be built from scratch and reviewed for each model each time there is a Topology Processor download and reviewed for quarterly updates to avoid data errors.</v>
      </c>
      <c r="B53" s="278"/>
      <c r="C53" s="278"/>
      <c r="D53" s="278"/>
      <c r="E53" s="278"/>
      <c r="F53" s="278"/>
      <c r="G53" s="278"/>
      <c r="H53" s="279"/>
      <c r="I53" s="138"/>
    </row>
    <row r="54" spans="1:9" s="137" customFormat="1" ht="30" customHeight="1">
      <c r="A54" s="277" t="str">
        <f>IF(ISBLANK('SCR760-7 Detail'!B59),"","4 - "&amp;'SCR760-7 Detail'!B59)</f>
        <v>4 - Benefit is derived from one time entry for NOMCR versus creation and review of standard PMCRs at case building and/or case updating time to make sure it is needed x 10 case building and/or case updating periods per year.</v>
      </c>
      <c r="B54" s="278"/>
      <c r="C54" s="278"/>
      <c r="D54" s="278"/>
      <c r="E54" s="278"/>
      <c r="F54" s="278"/>
      <c r="G54" s="278"/>
      <c r="H54" s="279"/>
      <c r="I54" s="138"/>
    </row>
    <row r="55" spans="1:9" s="137" customFormat="1" ht="30" customHeight="1">
      <c r="A55" s="277" t="str">
        <f>IF(ISBLANK('SCR760-7 Detail'!B60),"","5 - "&amp;'SCR760-7 Detail'!B60)</f>
        <v>5 - Experienced transmission planners must be responsible for creating standard PMCRs.  The hourly rate of $100 reflects the fully loaded cost of such an employee.</v>
      </c>
      <c r="B55" s="278"/>
      <c r="C55" s="278"/>
      <c r="D55" s="278"/>
      <c r="E55" s="278"/>
      <c r="F55" s="278"/>
      <c r="G55" s="278"/>
      <c r="H55" s="279"/>
      <c r="I55" s="138"/>
    </row>
    <row r="56" spans="1:9" s="137" customFormat="1" ht="30" customHeight="1" thickBot="1">
      <c r="A56" s="277" t="str">
        <f>IF(ISBLANK('SCR760-7 Detail'!B61),"","6 - "&amp;'SCR760-7 Detail'!B61)</f>
        <v>6 - On average, six (6) standard PMCRs can be created and submitted per hour.</v>
      </c>
      <c r="B56" s="278"/>
      <c r="C56" s="278"/>
      <c r="D56" s="278"/>
      <c r="E56" s="278"/>
      <c r="F56" s="278"/>
      <c r="G56" s="278"/>
      <c r="H56" s="279"/>
      <c r="I56" s="138"/>
    </row>
    <row r="57" spans="1:15" ht="16.5" thickBot="1">
      <c r="A57" s="165" t="s">
        <v>70</v>
      </c>
      <c r="B57" s="166"/>
      <c r="C57" s="166"/>
      <c r="D57" s="166"/>
      <c r="E57" s="166"/>
      <c r="F57" s="166"/>
      <c r="G57" s="166"/>
      <c r="H57" s="167"/>
      <c r="I57" s="9"/>
      <c r="O57" s="7"/>
    </row>
    <row r="58" spans="1:15" ht="7.5" customHeight="1">
      <c r="A58" s="29"/>
      <c r="B58" s="14"/>
      <c r="C58" s="14"/>
      <c r="D58" s="14"/>
      <c r="E58" s="14"/>
      <c r="F58" s="14"/>
      <c r="G58" s="14"/>
      <c r="H58" s="30"/>
      <c r="I58" s="9"/>
      <c r="O58" s="7"/>
    </row>
    <row r="59" spans="1:15" ht="15.75" customHeight="1">
      <c r="A59" s="125" t="s">
        <v>69</v>
      </c>
      <c r="B59" s="1" t="s">
        <v>5</v>
      </c>
      <c r="C59" s="198">
        <f>ROUND('SCR760-7 Detail'!C67+'SCR760-7 Detail'!J67,2-LEN(INT('SCR760-7 Detail'!C67+'SCR760-7 Detail'!J67)))</f>
        <v>120000</v>
      </c>
      <c r="D59" s="198"/>
      <c r="E59" s="4"/>
      <c r="F59" s="1"/>
      <c r="G59" s="1"/>
      <c r="H59" s="209" t="s">
        <v>71</v>
      </c>
      <c r="I59" s="9"/>
      <c r="O59" s="7"/>
    </row>
    <row r="60" spans="1:15" ht="15.75">
      <c r="A60" s="31"/>
      <c r="B60" s="1" t="s">
        <v>6</v>
      </c>
      <c r="C60" s="198">
        <f>ROUND('SCR760-7 Detail'!C94+'SCR760-7 Detail'!J94,2-LEN(INT('SCR760-7 Detail'!C94+'SCR760-7 Detail'!J94)))</f>
        <v>0</v>
      </c>
      <c r="D60" s="198"/>
      <c r="E60" s="4"/>
      <c r="F60" s="1"/>
      <c r="G60" s="1"/>
      <c r="H60" s="210"/>
      <c r="I60" s="9"/>
      <c r="O60" s="7"/>
    </row>
    <row r="61" spans="1:15" ht="15.75">
      <c r="A61" s="31"/>
      <c r="B61" s="212" t="s">
        <v>7</v>
      </c>
      <c r="C61" s="212"/>
      <c r="D61" s="213">
        <f>ROUND(C59+C60,2-LEN(INT(C59+C60)))</f>
        <v>120000</v>
      </c>
      <c r="E61" s="213"/>
      <c r="F61" s="1"/>
      <c r="G61" s="1"/>
      <c r="H61" s="211"/>
      <c r="I61" s="9"/>
      <c r="O61" s="7"/>
    </row>
    <row r="62" spans="1:15" ht="15.75">
      <c r="A62" s="32"/>
      <c r="B62" s="1" t="s">
        <v>68</v>
      </c>
      <c r="C62" s="198">
        <f>ROUND(SUM('SCR760-7 Detail'!C69:C72)+SUM('SCR760-7 Detail'!J69:J72),2-LEN(INT(SUM('SCR760-7 Detail'!C69:C72)+SUM('SCR760-7 Detail'!J69:J72))))</f>
        <v>0</v>
      </c>
      <c r="D62" s="198"/>
      <c r="E62" s="4"/>
      <c r="F62" s="1"/>
      <c r="G62" s="1"/>
      <c r="H62" s="17"/>
      <c r="I62" s="9"/>
      <c r="O62" s="7"/>
    </row>
    <row r="63" spans="1:15" ht="15.75">
      <c r="A63" s="32"/>
      <c r="B63" s="1" t="s">
        <v>8</v>
      </c>
      <c r="C63" s="198">
        <f>ROUND(SUM('SCR760-7 Detail'!C96:C99)+SUM('SCR760-7 Detail'!J96:J99),2-LEN(INT(SUM('SCR760-7 Detail'!C96:C99)+SUM('SCR760-7 Detail'!J96:J99))))</f>
        <v>0</v>
      </c>
      <c r="D63" s="198"/>
      <c r="E63" s="4"/>
      <c r="F63" s="1"/>
      <c r="G63" s="1"/>
      <c r="H63" s="17"/>
      <c r="I63" s="9"/>
      <c r="O63" s="7"/>
    </row>
    <row r="64" spans="1:15" ht="15.75">
      <c r="A64" s="32"/>
      <c r="B64" s="212" t="s">
        <v>9</v>
      </c>
      <c r="C64" s="212"/>
      <c r="D64" s="214">
        <f>C62+C63</f>
        <v>0</v>
      </c>
      <c r="E64" s="214"/>
      <c r="F64" s="1"/>
      <c r="G64" s="1"/>
      <c r="H64" s="17"/>
      <c r="I64" s="9"/>
      <c r="O64" s="7"/>
    </row>
    <row r="65" spans="1:15" ht="15.75">
      <c r="A65" s="32"/>
      <c r="B65" s="1"/>
      <c r="C65" s="1"/>
      <c r="D65" s="1"/>
      <c r="E65" s="1"/>
      <c r="F65" s="201">
        <f>ROUND(D61+D64,2-LEN(INT(D61+D64)))</f>
        <v>120000</v>
      </c>
      <c r="G65" s="201"/>
      <c r="H65" s="126" t="s">
        <v>10</v>
      </c>
      <c r="I65" s="9"/>
      <c r="O65" s="7"/>
    </row>
    <row r="66" spans="1:15" ht="6.75" customHeight="1">
      <c r="A66" s="33"/>
      <c r="B66" s="1"/>
      <c r="C66" s="1"/>
      <c r="D66" s="1"/>
      <c r="E66" s="1"/>
      <c r="F66" s="4"/>
      <c r="G66" s="4"/>
      <c r="H66" s="34"/>
      <c r="I66" s="9"/>
      <c r="O66" s="7"/>
    </row>
    <row r="67" spans="1:15" ht="15.75">
      <c r="A67" s="125" t="s">
        <v>11</v>
      </c>
      <c r="B67" s="1" t="s">
        <v>12</v>
      </c>
      <c r="C67" s="198">
        <f>ROUND('SCR760-7 Detail'!C87,2-LEN(INT('SCR760-7 Detail'!C87)))</f>
        <v>130000</v>
      </c>
      <c r="D67" s="198"/>
      <c r="E67" s="1"/>
      <c r="F67" s="4"/>
      <c r="G67" s="4"/>
      <c r="H67" s="34"/>
      <c r="I67" s="9"/>
      <c r="O67" s="7"/>
    </row>
    <row r="68" spans="1:15" ht="15.75">
      <c r="A68" s="31"/>
      <c r="B68" s="1" t="s">
        <v>13</v>
      </c>
      <c r="C68" s="198">
        <f>ROUND('SCR760-7 Detail'!C111,2-LEN(INT('SCR760-7 Detail'!C111)))</f>
        <v>340000</v>
      </c>
      <c r="D68" s="198"/>
      <c r="E68" s="1"/>
      <c r="F68" s="4"/>
      <c r="G68" s="4"/>
      <c r="H68" s="34"/>
      <c r="I68" s="9"/>
      <c r="O68" s="7"/>
    </row>
    <row r="69" spans="1:15" ht="15.75">
      <c r="A69" s="31"/>
      <c r="B69" s="1"/>
      <c r="C69" s="1"/>
      <c r="D69" s="15"/>
      <c r="E69" s="15"/>
      <c r="F69" s="201">
        <f>ROUND(C67+C68,2-LEN(INT(C67+C68)))</f>
        <v>470000</v>
      </c>
      <c r="G69" s="201"/>
      <c r="H69" s="126" t="s">
        <v>14</v>
      </c>
      <c r="I69" s="9"/>
      <c r="O69" s="7"/>
    </row>
    <row r="70" spans="1:15" ht="6.75" customHeight="1">
      <c r="A70" s="31"/>
      <c r="B70" s="1"/>
      <c r="C70" s="1"/>
      <c r="D70" s="1"/>
      <c r="E70" s="1"/>
      <c r="F70" s="4"/>
      <c r="G70" s="4"/>
      <c r="H70" s="17"/>
      <c r="I70" s="9"/>
      <c r="O70" s="7"/>
    </row>
    <row r="71" spans="1:15" ht="16.5" thickBot="1">
      <c r="A71" s="31"/>
      <c r="B71" s="1"/>
      <c r="C71" s="202" t="s">
        <v>43</v>
      </c>
      <c r="D71" s="202"/>
      <c r="E71" s="202"/>
      <c r="F71" s="203">
        <f>ROUND(F69-F65,3-LEN(INT(F69-F65)))</f>
        <v>350000</v>
      </c>
      <c r="G71" s="203"/>
      <c r="H71" s="17"/>
      <c r="I71" s="9"/>
      <c r="O71" s="7"/>
    </row>
    <row r="72" spans="1:15" ht="7.5" customHeight="1" thickTop="1">
      <c r="A72" s="35"/>
      <c r="B72" s="20"/>
      <c r="C72" s="20"/>
      <c r="D72" s="20"/>
      <c r="E72" s="20"/>
      <c r="F72" s="20"/>
      <c r="G72" s="20"/>
      <c r="H72" s="19"/>
      <c r="I72" s="9"/>
      <c r="O72" s="7"/>
    </row>
    <row r="73" spans="1:15" ht="19.5" customHeight="1">
      <c r="A73" s="18"/>
      <c r="B73" s="9"/>
      <c r="C73" s="27"/>
      <c r="G73" s="9"/>
      <c r="H73" s="27"/>
      <c r="I73" s="9"/>
      <c r="O73" s="7"/>
    </row>
    <row r="74" spans="1:9" ht="13.5" customHeight="1">
      <c r="A74" s="1"/>
      <c r="B74" s="1"/>
      <c r="C74" s="1"/>
      <c r="D74" s="1"/>
      <c r="E74" s="1"/>
      <c r="F74" s="1"/>
      <c r="G74" s="1"/>
      <c r="H74" s="1"/>
      <c r="I74" s="9"/>
    </row>
    <row r="75" spans="1:9" ht="15" customHeight="1">
      <c r="A75" s="1"/>
      <c r="B75" s="1"/>
      <c r="C75" s="1"/>
      <c r="D75" s="1"/>
      <c r="E75" s="1"/>
      <c r="F75" s="1"/>
      <c r="G75" s="1"/>
      <c r="H75" s="1"/>
      <c r="I75" s="9"/>
    </row>
    <row r="76" spans="1:9" ht="16.5" hidden="1" thickBot="1">
      <c r="A76" s="204" t="s">
        <v>23</v>
      </c>
      <c r="B76" s="205"/>
      <c r="C76" s="205"/>
      <c r="D76" s="205"/>
      <c r="E76" s="205"/>
      <c r="F76" s="205"/>
      <c r="G76" s="205"/>
      <c r="H76" s="206"/>
      <c r="I76" s="9"/>
    </row>
    <row r="77" spans="1:9" ht="12.75" hidden="1">
      <c r="A77" s="38"/>
      <c r="B77" s="39"/>
      <c r="C77" s="39"/>
      <c r="D77" s="39"/>
      <c r="E77" s="39"/>
      <c r="F77" s="39"/>
      <c r="G77" s="39"/>
      <c r="H77" s="30"/>
      <c r="I77" s="9"/>
    </row>
    <row r="78" spans="1:9" ht="12.75" hidden="1">
      <c r="A78" s="21"/>
      <c r="B78" s="5"/>
      <c r="C78" s="5"/>
      <c r="D78" s="5"/>
      <c r="E78" s="5"/>
      <c r="F78" s="5"/>
      <c r="G78" s="5"/>
      <c r="H78" s="17"/>
      <c r="I78" s="9"/>
    </row>
    <row r="79" spans="1:9" ht="12.75" hidden="1">
      <c r="A79" s="40" t="s">
        <v>15</v>
      </c>
      <c r="B79" s="41" t="s">
        <v>16</v>
      </c>
      <c r="C79" s="41"/>
      <c r="D79" s="42"/>
      <c r="E79" s="85">
        <f>QSECount</f>
        <v>0</v>
      </c>
      <c r="F79" s="79"/>
      <c r="G79" s="26"/>
      <c r="H79" s="80"/>
      <c r="I79" s="9"/>
    </row>
    <row r="80" spans="1:9" ht="12.75" hidden="1">
      <c r="A80" s="40"/>
      <c r="B80" s="41" t="s">
        <v>17</v>
      </c>
      <c r="C80" s="41"/>
      <c r="D80" s="42"/>
      <c r="E80" s="85" t="e">
        <f>CRCount</f>
        <v>#REF!</v>
      </c>
      <c r="F80" s="79"/>
      <c r="G80" s="26"/>
      <c r="H80" s="80"/>
      <c r="I80" s="9"/>
    </row>
    <row r="81" spans="1:9" ht="12.75" hidden="1">
      <c r="A81" s="40"/>
      <c r="B81" s="41" t="s">
        <v>18</v>
      </c>
      <c r="C81" s="41"/>
      <c r="D81" s="42"/>
      <c r="E81" s="85" t="e">
        <f>TDSPCount</f>
        <v>#REF!</v>
      </c>
      <c r="F81" s="79"/>
      <c r="G81" s="26"/>
      <c r="H81" s="80"/>
      <c r="I81" s="9"/>
    </row>
    <row r="82" spans="1:9" ht="12.75" hidden="1">
      <c r="A82" s="40"/>
      <c r="B82" s="41" t="s">
        <v>19</v>
      </c>
      <c r="C82" s="41"/>
      <c r="D82" s="42"/>
      <c r="E82" s="85" t="e">
        <f>RESCount</f>
        <v>#REF!</v>
      </c>
      <c r="F82" s="79"/>
      <c r="G82" s="26"/>
      <c r="H82" s="80"/>
      <c r="I82" s="9"/>
    </row>
    <row r="83" spans="1:9" ht="12.75" hidden="1">
      <c r="A83" s="40"/>
      <c r="B83" s="5"/>
      <c r="C83" s="5"/>
      <c r="D83" s="26"/>
      <c r="E83" s="86"/>
      <c r="F83" s="26"/>
      <c r="G83" s="26"/>
      <c r="H83" s="17"/>
      <c r="I83" s="9"/>
    </row>
    <row r="84" spans="1:9" ht="12.75" hidden="1">
      <c r="A84" s="207" t="s">
        <v>20</v>
      </c>
      <c r="B84" s="208"/>
      <c r="C84" s="15"/>
      <c r="D84" s="15"/>
      <c r="E84" s="87">
        <v>0.06</v>
      </c>
      <c r="F84" s="43"/>
      <c r="G84" s="43"/>
      <c r="H84" s="17"/>
      <c r="I84" s="9"/>
    </row>
    <row r="85" spans="1:9" ht="12.75" hidden="1">
      <c r="A85" s="199" t="s">
        <v>21</v>
      </c>
      <c r="B85" s="200"/>
      <c r="C85" s="200"/>
      <c r="D85" s="15"/>
      <c r="E85" s="15"/>
      <c r="F85" s="43"/>
      <c r="G85" s="43"/>
      <c r="H85" s="17"/>
      <c r="I85" s="9"/>
    </row>
    <row r="86" spans="1:9" ht="12.75" hidden="1">
      <c r="A86" s="199" t="s">
        <v>24</v>
      </c>
      <c r="B86" s="200"/>
      <c r="C86" s="200"/>
      <c r="D86" s="1"/>
      <c r="E86" s="1"/>
      <c r="F86" s="1"/>
      <c r="G86" s="1"/>
      <c r="H86" s="17"/>
      <c r="I86" s="9"/>
    </row>
    <row r="87" spans="1:9" ht="12.75" hidden="1">
      <c r="A87" s="35"/>
      <c r="B87" s="20"/>
      <c r="C87" s="20"/>
      <c r="D87" s="20"/>
      <c r="E87" s="20"/>
      <c r="F87" s="20"/>
      <c r="G87" s="20"/>
      <c r="H87" s="19"/>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row r="892" spans="1:9" ht="12.75">
      <c r="A892" s="1"/>
      <c r="B892" s="1"/>
      <c r="C892" s="1"/>
      <c r="D892" s="1"/>
      <c r="E892" s="1"/>
      <c r="F892" s="1"/>
      <c r="G892" s="1"/>
      <c r="H892" s="1"/>
      <c r="I892" s="9"/>
    </row>
    <row r="893" spans="1:9" ht="12.75">
      <c r="A893" s="1"/>
      <c r="B893" s="1"/>
      <c r="C893" s="1"/>
      <c r="D893" s="1"/>
      <c r="E893" s="1"/>
      <c r="F893" s="1"/>
      <c r="G893" s="1"/>
      <c r="H893" s="1"/>
      <c r="I893" s="9"/>
    </row>
    <row r="894" spans="1:9" ht="12.75">
      <c r="A894" s="1"/>
      <c r="B894" s="1"/>
      <c r="C894" s="1"/>
      <c r="D894" s="1"/>
      <c r="E894" s="1"/>
      <c r="F894" s="1"/>
      <c r="G894" s="1"/>
      <c r="H894" s="1"/>
      <c r="I894" s="9"/>
    </row>
    <row r="895" spans="1:9" ht="12.75">
      <c r="A895" s="1"/>
      <c r="B895" s="1"/>
      <c r="C895" s="1"/>
      <c r="D895" s="1"/>
      <c r="E895" s="1"/>
      <c r="F895" s="1"/>
      <c r="G895" s="1"/>
      <c r="H895" s="1"/>
      <c r="I895" s="9"/>
    </row>
    <row r="896" spans="1:9" ht="12.75">
      <c r="A896" s="1"/>
      <c r="B896" s="1"/>
      <c r="C896" s="1"/>
      <c r="D896" s="1"/>
      <c r="E896" s="1"/>
      <c r="F896" s="1"/>
      <c r="G896" s="1"/>
      <c r="H896" s="1"/>
      <c r="I896" s="9"/>
    </row>
    <row r="897" spans="1:9" ht="12.75">
      <c r="A897" s="1"/>
      <c r="B897" s="1"/>
      <c r="C897" s="1"/>
      <c r="D897" s="1"/>
      <c r="E897" s="1"/>
      <c r="F897" s="1"/>
      <c r="G897" s="1"/>
      <c r="H897" s="1"/>
      <c r="I897" s="9"/>
    </row>
    <row r="898" spans="1:9" ht="12.75">
      <c r="A898" s="1"/>
      <c r="B898" s="1"/>
      <c r="C898" s="1"/>
      <c r="D898" s="1"/>
      <c r="E898" s="1"/>
      <c r="F898" s="1"/>
      <c r="G898" s="1"/>
      <c r="H898" s="1"/>
      <c r="I898" s="9"/>
    </row>
    <row r="899" spans="1:9" ht="12.75">
      <c r="A899" s="1"/>
      <c r="B899" s="1"/>
      <c r="C899" s="1"/>
      <c r="D899" s="1"/>
      <c r="E899" s="1"/>
      <c r="F899" s="1"/>
      <c r="G899" s="1"/>
      <c r="H899" s="1"/>
      <c r="I899" s="9"/>
    </row>
    <row r="900" spans="1:9" ht="12.75">
      <c r="A900" s="1"/>
      <c r="B900" s="1"/>
      <c r="C900" s="1"/>
      <c r="D900" s="1"/>
      <c r="E900" s="1"/>
      <c r="F900" s="1"/>
      <c r="G900" s="1"/>
      <c r="H900" s="1"/>
      <c r="I900" s="9"/>
    </row>
    <row r="901" spans="1:9" ht="12.75">
      <c r="A901" s="1"/>
      <c r="B901" s="1"/>
      <c r="C901" s="1"/>
      <c r="D901" s="1"/>
      <c r="E901" s="1"/>
      <c r="F901" s="1"/>
      <c r="G901" s="1"/>
      <c r="H901" s="1"/>
      <c r="I901" s="9"/>
    </row>
    <row r="902" spans="1:9" ht="12.75">
      <c r="A902" s="1"/>
      <c r="B902" s="1"/>
      <c r="C902" s="1"/>
      <c r="D902" s="1"/>
      <c r="E902" s="1"/>
      <c r="F902" s="1"/>
      <c r="G902" s="1"/>
      <c r="H902" s="1"/>
      <c r="I902" s="9"/>
    </row>
    <row r="903" spans="1:9" ht="12.75">
      <c r="A903" s="1"/>
      <c r="B903" s="1"/>
      <c r="C903" s="1"/>
      <c r="D903" s="1"/>
      <c r="E903" s="1"/>
      <c r="F903" s="1"/>
      <c r="G903" s="1"/>
      <c r="H903" s="1"/>
      <c r="I903" s="9"/>
    </row>
    <row r="904" spans="1:9" ht="12.75">
      <c r="A904" s="1"/>
      <c r="B904" s="1"/>
      <c r="C904" s="1"/>
      <c r="D904" s="1"/>
      <c r="E904" s="1"/>
      <c r="F904" s="1"/>
      <c r="G904" s="1"/>
      <c r="H904" s="1"/>
      <c r="I904" s="9"/>
    </row>
    <row r="905" spans="1:9" ht="12.75">
      <c r="A905" s="1"/>
      <c r="B905" s="1"/>
      <c r="C905" s="1"/>
      <c r="D905" s="1"/>
      <c r="E905" s="1"/>
      <c r="F905" s="1"/>
      <c r="G905" s="1"/>
      <c r="H905" s="1"/>
      <c r="I905" s="9"/>
    </row>
    <row r="906" spans="1:9" ht="12.75">
      <c r="A906" s="1"/>
      <c r="B906" s="1"/>
      <c r="C906" s="1"/>
      <c r="D906" s="1"/>
      <c r="E906" s="1"/>
      <c r="F906" s="1"/>
      <c r="G906" s="1"/>
      <c r="H906" s="1"/>
      <c r="I906" s="9"/>
    </row>
    <row r="907" spans="1:9" ht="12.75">
      <c r="A907" s="1"/>
      <c r="B907" s="1"/>
      <c r="C907" s="1"/>
      <c r="D907" s="1"/>
      <c r="E907" s="1"/>
      <c r="F907" s="1"/>
      <c r="G907" s="1"/>
      <c r="H907" s="1"/>
      <c r="I907" s="9"/>
    </row>
    <row r="908" spans="1:9" ht="12.75">
      <c r="A908" s="1"/>
      <c r="B908" s="1"/>
      <c r="C908" s="1"/>
      <c r="D908" s="1"/>
      <c r="E908" s="1"/>
      <c r="F908" s="1"/>
      <c r="G908" s="1"/>
      <c r="H908" s="1"/>
      <c r="I908" s="9"/>
    </row>
    <row r="909" spans="1:9" ht="12.75">
      <c r="A909" s="1"/>
      <c r="B909" s="1"/>
      <c r="C909" s="1"/>
      <c r="D909" s="1"/>
      <c r="E909" s="1"/>
      <c r="F909" s="1"/>
      <c r="G909" s="1"/>
      <c r="H909" s="1"/>
      <c r="I909" s="9"/>
    </row>
  </sheetData>
  <sheetProtection/>
  <mergeCells count="72">
    <mergeCell ref="D64:E64"/>
    <mergeCell ref="D61:E61"/>
    <mergeCell ref="A85:C85"/>
    <mergeCell ref="A86:C86"/>
    <mergeCell ref="C68:D68"/>
    <mergeCell ref="C62:D62"/>
    <mergeCell ref="C67:D67"/>
    <mergeCell ref="F69:G69"/>
    <mergeCell ref="C71:E71"/>
    <mergeCell ref="F71:G71"/>
    <mergeCell ref="A76:H76"/>
    <mergeCell ref="A84:B84"/>
    <mergeCell ref="A57:H57"/>
    <mergeCell ref="C59:D59"/>
    <mergeCell ref="H59:H61"/>
    <mergeCell ref="C60:D60"/>
    <mergeCell ref="B61:C61"/>
    <mergeCell ref="F65:G65"/>
    <mergeCell ref="C63:D63"/>
    <mergeCell ref="B64:C64"/>
    <mergeCell ref="A22:H22"/>
    <mergeCell ref="A35:H35"/>
    <mergeCell ref="A36:H36"/>
    <mergeCell ref="A37:H37"/>
    <mergeCell ref="A39:H39"/>
    <mergeCell ref="A29:H29"/>
    <mergeCell ref="A41:H41"/>
    <mergeCell ref="A43:H43"/>
    <mergeCell ref="A44:H44"/>
    <mergeCell ref="A45:H45"/>
    <mergeCell ref="A46:H46"/>
    <mergeCell ref="A56:H56"/>
    <mergeCell ref="A47:H47"/>
    <mergeCell ref="A54:H54"/>
    <mergeCell ref="A55:H55"/>
    <mergeCell ref="A48:H48"/>
    <mergeCell ref="A49:H49"/>
    <mergeCell ref="A21:H21"/>
    <mergeCell ref="A40:H40"/>
    <mergeCell ref="A23:H23"/>
    <mergeCell ref="A25:H25"/>
    <mergeCell ref="A27:H27"/>
    <mergeCell ref="A28:H28"/>
    <mergeCell ref="A31:H31"/>
    <mergeCell ref="A33:H33"/>
    <mergeCell ref="A34:H34"/>
    <mergeCell ref="G5:H5"/>
    <mergeCell ref="E6:F6"/>
    <mergeCell ref="A13:H13"/>
    <mergeCell ref="A14:H14"/>
    <mergeCell ref="A15:H15"/>
    <mergeCell ref="A20:H20"/>
    <mergeCell ref="G6:H6"/>
    <mergeCell ref="B7:H7"/>
    <mergeCell ref="A9:H9"/>
    <mergeCell ref="A11:H11"/>
    <mergeCell ref="A12:H12"/>
    <mergeCell ref="A38:H38"/>
    <mergeCell ref="A18:H18"/>
    <mergeCell ref="A5:A6"/>
    <mergeCell ref="B5:D6"/>
    <mergeCell ref="E5:F5"/>
    <mergeCell ref="A51:H51"/>
    <mergeCell ref="A52:H52"/>
    <mergeCell ref="A53:H53"/>
    <mergeCell ref="A1:H1"/>
    <mergeCell ref="A2:H2"/>
    <mergeCell ref="A3:H3"/>
    <mergeCell ref="C4:D4"/>
    <mergeCell ref="E4:F4"/>
    <mergeCell ref="G4:H4"/>
    <mergeCell ref="A16:H1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6.xml><?xml version="1.0" encoding="utf-8"?>
<worksheet xmlns="http://schemas.openxmlformats.org/spreadsheetml/2006/main" xmlns:r="http://schemas.openxmlformats.org/officeDocument/2006/relationships">
  <sheetPr>
    <tabColor indexed="41"/>
  </sheetPr>
  <dimension ref="A1:J172"/>
  <sheetViews>
    <sheetView zoomScalePageLayoutView="0" workbookViewId="0" topLeftCell="A1">
      <selection activeCell="B69" sqref="B69"/>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4.57421875" style="0" customWidth="1"/>
    <col min="9" max="9" width="7.140625" style="0" hidden="1" customWidth="1"/>
    <col min="10" max="10" width="8.57421875" style="0" hidden="1" customWidth="1"/>
  </cols>
  <sheetData>
    <row r="1" spans="1:8" ht="20.25">
      <c r="A1" s="225" t="s">
        <v>61</v>
      </c>
      <c r="B1" s="226"/>
      <c r="C1" s="226"/>
      <c r="D1" s="226"/>
      <c r="E1" s="226"/>
      <c r="F1" s="226"/>
      <c r="G1" s="227"/>
      <c r="H1" s="95"/>
    </row>
    <row r="2" ht="6.75" customHeight="1"/>
    <row r="3" spans="1:7" ht="33" customHeight="1">
      <c r="A3" s="98" t="s">
        <v>58</v>
      </c>
      <c r="B3" s="130" t="s">
        <v>126</v>
      </c>
      <c r="C3" s="131" t="s">
        <v>125</v>
      </c>
      <c r="D3" s="228" t="s">
        <v>124</v>
      </c>
      <c r="E3" s="228"/>
      <c r="F3" s="228"/>
      <c r="G3" s="229"/>
    </row>
    <row r="4" spans="1:7" ht="16.5">
      <c r="A4" s="100" t="s">
        <v>47</v>
      </c>
      <c r="B4" s="99" t="s">
        <v>118</v>
      </c>
      <c r="C4" s="101" t="s">
        <v>3</v>
      </c>
      <c r="D4" s="102">
        <f>IF(ISBLANK('SCR760 Detail'!D4),"",'SCR760 Detail'!D4)</f>
        <v>40611</v>
      </c>
      <c r="E4" s="101" t="s">
        <v>38</v>
      </c>
      <c r="F4" s="230" t="s">
        <v>157</v>
      </c>
      <c r="G4" s="230"/>
    </row>
    <row r="5" spans="1:7" ht="68.25" customHeight="1">
      <c r="A5" s="97" t="s">
        <v>59</v>
      </c>
      <c r="B5" s="231" t="s">
        <v>127</v>
      </c>
      <c r="C5" s="232"/>
      <c r="D5" s="232"/>
      <c r="E5" s="232"/>
      <c r="F5" s="232"/>
      <c r="G5" s="233"/>
    </row>
    <row r="6" ht="13.5" thickBot="1"/>
    <row r="7" spans="1:7" ht="16.5" thickBot="1">
      <c r="A7" s="204" t="s">
        <v>60</v>
      </c>
      <c r="B7" s="205"/>
      <c r="C7" s="205"/>
      <c r="D7" s="205"/>
      <c r="E7" s="205"/>
      <c r="F7" s="205"/>
      <c r="G7" s="206"/>
    </row>
    <row r="8" spans="1:7" ht="13.5" hidden="1" thickBot="1">
      <c r="A8" s="216" t="s">
        <v>108</v>
      </c>
      <c r="B8" s="217"/>
      <c r="C8" s="217"/>
      <c r="D8" s="217"/>
      <c r="E8" s="217"/>
      <c r="F8" s="217"/>
      <c r="G8" s="218"/>
    </row>
    <row r="9" spans="1:7" ht="19.5" customHeight="1" hidden="1">
      <c r="A9" s="92">
        <v>1</v>
      </c>
      <c r="B9" s="219"/>
      <c r="C9" s="220"/>
      <c r="D9" s="220"/>
      <c r="E9" s="220"/>
      <c r="F9" s="220"/>
      <c r="G9" s="221"/>
    </row>
    <row r="10" spans="1:7" ht="24.75" customHeight="1" hidden="1">
      <c r="A10" s="93">
        <v>2</v>
      </c>
      <c r="B10" s="222"/>
      <c r="C10" s="223"/>
      <c r="D10" s="223"/>
      <c r="E10" s="223"/>
      <c r="F10" s="223"/>
      <c r="G10" s="224"/>
    </row>
    <row r="11" spans="1:7" ht="25.5" customHeight="1" hidden="1">
      <c r="A11" s="78">
        <v>3</v>
      </c>
      <c r="B11" s="222"/>
      <c r="C11" s="223"/>
      <c r="D11" s="223"/>
      <c r="E11" s="223"/>
      <c r="F11" s="223"/>
      <c r="G11" s="224"/>
    </row>
    <row r="12" spans="1:7" ht="6" customHeight="1" hidden="1">
      <c r="A12" s="78"/>
      <c r="B12" s="222"/>
      <c r="C12" s="223"/>
      <c r="D12" s="223"/>
      <c r="E12" s="223"/>
      <c r="F12" s="223"/>
      <c r="G12" s="224"/>
    </row>
    <row r="13" spans="1:7" ht="24" customHeight="1" hidden="1">
      <c r="A13" s="78">
        <v>5</v>
      </c>
      <c r="B13" s="222" t="s">
        <v>117</v>
      </c>
      <c r="C13" s="223"/>
      <c r="D13" s="223"/>
      <c r="E13" s="223"/>
      <c r="F13" s="223"/>
      <c r="G13" s="224"/>
    </row>
    <row r="14" spans="1:7" ht="19.5" customHeight="1" hidden="1">
      <c r="A14" s="78">
        <v>6</v>
      </c>
      <c r="B14" s="222" t="s">
        <v>117</v>
      </c>
      <c r="C14" s="223"/>
      <c r="D14" s="223"/>
      <c r="E14" s="223"/>
      <c r="F14" s="223"/>
      <c r="G14" s="224"/>
    </row>
    <row r="15" spans="1:7" ht="19.5" customHeight="1" hidden="1">
      <c r="A15" s="78">
        <v>7</v>
      </c>
      <c r="B15" s="222"/>
      <c r="C15" s="223"/>
      <c r="D15" s="223"/>
      <c r="E15" s="223"/>
      <c r="F15" s="223"/>
      <c r="G15" s="224"/>
    </row>
    <row r="16" spans="1:7" ht="19.5" customHeight="1" hidden="1">
      <c r="A16" s="78">
        <v>8</v>
      </c>
      <c r="B16" s="243"/>
      <c r="C16" s="244"/>
      <c r="D16" s="244"/>
      <c r="E16" s="244"/>
      <c r="F16" s="244"/>
      <c r="G16" s="245"/>
    </row>
    <row r="17" spans="1:7" ht="6" customHeight="1" hidden="1">
      <c r="A17" s="24"/>
      <c r="B17" s="25"/>
      <c r="C17" s="25"/>
      <c r="D17" s="25"/>
      <c r="E17" s="25"/>
      <c r="F17" s="25"/>
      <c r="G17" s="75"/>
    </row>
    <row r="18" spans="1:7" ht="13.5" hidden="1" thickBot="1">
      <c r="A18" s="104"/>
      <c r="B18" s="104"/>
      <c r="C18" s="104"/>
      <c r="D18" s="105"/>
      <c r="E18" s="105"/>
      <c r="F18" s="106"/>
      <c r="G18" s="104"/>
    </row>
    <row r="19" spans="1:7" ht="16.5" thickBot="1">
      <c r="A19" s="204" t="s">
        <v>52</v>
      </c>
      <c r="B19" s="205"/>
      <c r="C19" s="205"/>
      <c r="D19" s="205"/>
      <c r="E19" s="205"/>
      <c r="F19" s="205"/>
      <c r="G19" s="206"/>
    </row>
    <row r="20" spans="1:7" ht="13.5" hidden="1" thickBot="1">
      <c r="A20" s="216" t="s">
        <v>109</v>
      </c>
      <c r="B20" s="246"/>
      <c r="C20" s="246"/>
      <c r="D20" s="246"/>
      <c r="E20" s="246"/>
      <c r="F20" s="246"/>
      <c r="G20" s="247"/>
    </row>
    <row r="21" spans="1:8" ht="27" customHeight="1" hidden="1">
      <c r="A21" s="92" t="s">
        <v>112</v>
      </c>
      <c r="B21" s="222"/>
      <c r="C21" s="223"/>
      <c r="D21" s="223"/>
      <c r="E21" s="223"/>
      <c r="F21" s="223"/>
      <c r="G21" s="224"/>
      <c r="H21" s="11"/>
    </row>
    <row r="22" spans="1:7" ht="12" customHeight="1" hidden="1">
      <c r="A22" s="93" t="s">
        <v>113</v>
      </c>
      <c r="B22" s="222"/>
      <c r="C22" s="223"/>
      <c r="D22" s="223"/>
      <c r="E22" s="223"/>
      <c r="F22" s="223"/>
      <c r="G22" s="224"/>
    </row>
    <row r="23" spans="1:7" ht="19.5" customHeight="1" hidden="1">
      <c r="A23" s="78" t="s">
        <v>114</v>
      </c>
      <c r="B23" s="222" t="s">
        <v>117</v>
      </c>
      <c r="C23" s="223"/>
      <c r="D23" s="223"/>
      <c r="E23" s="223"/>
      <c r="F23" s="223"/>
      <c r="G23" s="224"/>
    </row>
    <row r="24" spans="1:7" ht="19.5" customHeight="1" hidden="1">
      <c r="A24" s="78" t="s">
        <v>115</v>
      </c>
      <c r="B24" s="243"/>
      <c r="C24" s="244"/>
      <c r="D24" s="244"/>
      <c r="E24" s="244"/>
      <c r="F24" s="244"/>
      <c r="G24" s="245"/>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204" t="s">
        <v>179</v>
      </c>
      <c r="B27" s="205"/>
      <c r="C27" s="205"/>
      <c r="D27" s="205"/>
      <c r="E27" s="205"/>
      <c r="F27" s="205"/>
      <c r="G27" s="206"/>
      <c r="H27" s="11"/>
    </row>
    <row r="28" spans="1:8" ht="12.75">
      <c r="A28" s="216" t="s">
        <v>110</v>
      </c>
      <c r="B28" s="246"/>
      <c r="C28" s="246"/>
      <c r="D28" s="246"/>
      <c r="E28" s="246"/>
      <c r="F28" s="246"/>
      <c r="G28" s="247"/>
      <c r="H28" s="11"/>
    </row>
    <row r="29" spans="1:8" ht="30" customHeight="1">
      <c r="A29" s="76">
        <v>1</v>
      </c>
      <c r="B29" s="219" t="s">
        <v>119</v>
      </c>
      <c r="C29" s="220"/>
      <c r="D29" s="220"/>
      <c r="E29" s="220"/>
      <c r="F29" s="220"/>
      <c r="G29" s="221"/>
      <c r="H29" s="11"/>
    </row>
    <row r="30" spans="1:7" ht="30" customHeight="1">
      <c r="A30" s="77">
        <v>2</v>
      </c>
      <c r="B30" s="243" t="s">
        <v>120</v>
      </c>
      <c r="C30" s="244"/>
      <c r="D30" s="244"/>
      <c r="E30" s="244"/>
      <c r="F30" s="244"/>
      <c r="G30" s="245"/>
    </row>
    <row r="31" spans="1:7" ht="99.75" customHeight="1">
      <c r="A31" s="77">
        <v>3</v>
      </c>
      <c r="B31" s="243" t="s">
        <v>180</v>
      </c>
      <c r="C31" s="244"/>
      <c r="D31" s="244"/>
      <c r="E31" s="244"/>
      <c r="F31" s="244"/>
      <c r="G31" s="245"/>
    </row>
    <row r="32" spans="1:7" ht="6" customHeight="1">
      <c r="A32" s="56"/>
      <c r="B32" s="57"/>
      <c r="C32" s="57"/>
      <c r="D32" s="58"/>
      <c r="E32" s="58"/>
      <c r="F32" s="20"/>
      <c r="G32" s="75"/>
    </row>
    <row r="33" spans="1:7" ht="13.5" thickBot="1">
      <c r="A33" s="5"/>
      <c r="B33" s="5"/>
      <c r="C33" s="5"/>
      <c r="D33" s="54"/>
      <c r="E33" s="54"/>
      <c r="F33" s="1"/>
      <c r="G33" s="5"/>
    </row>
    <row r="34" spans="1:7" ht="16.5" thickBot="1">
      <c r="A34" s="204" t="s">
        <v>167</v>
      </c>
      <c r="B34" s="205"/>
      <c r="C34" s="205"/>
      <c r="D34" s="205"/>
      <c r="E34" s="205"/>
      <c r="F34" s="205"/>
      <c r="G34" s="206"/>
    </row>
    <row r="35" spans="1:7" ht="12.75">
      <c r="A35" s="216" t="s">
        <v>111</v>
      </c>
      <c r="B35" s="246"/>
      <c r="C35" s="246"/>
      <c r="D35" s="246"/>
      <c r="E35" s="246"/>
      <c r="F35" s="246"/>
      <c r="G35" s="247"/>
    </row>
    <row r="36" spans="1:7" s="62" customFormat="1" ht="30" customHeight="1">
      <c r="A36" s="107">
        <v>1</v>
      </c>
      <c r="B36" s="222" t="s">
        <v>144</v>
      </c>
      <c r="C36" s="223"/>
      <c r="D36" s="223"/>
      <c r="E36" s="223"/>
      <c r="F36" s="223"/>
      <c r="G36" s="224"/>
    </row>
    <row r="37" spans="1:7" s="62" customFormat="1" ht="30" customHeight="1">
      <c r="A37" s="77">
        <v>2</v>
      </c>
      <c r="B37" s="222" t="s">
        <v>121</v>
      </c>
      <c r="C37" s="223"/>
      <c r="D37" s="223"/>
      <c r="E37" s="223"/>
      <c r="F37" s="223"/>
      <c r="G37" s="224"/>
    </row>
    <row r="38" spans="1:7" s="62" customFormat="1" ht="30" customHeight="1">
      <c r="A38" s="77">
        <v>3</v>
      </c>
      <c r="B38" s="251" t="s">
        <v>137</v>
      </c>
      <c r="C38" s="252"/>
      <c r="D38" s="252"/>
      <c r="E38" s="252"/>
      <c r="F38" s="252"/>
      <c r="G38" s="253"/>
    </row>
    <row r="39" spans="1:7" s="62" customFormat="1" ht="30" customHeight="1">
      <c r="A39" s="78">
        <v>4</v>
      </c>
      <c r="B39" s="243" t="s">
        <v>123</v>
      </c>
      <c r="C39" s="244"/>
      <c r="D39" s="244"/>
      <c r="E39" s="244"/>
      <c r="F39" s="244"/>
      <c r="G39" s="245"/>
    </row>
    <row r="40" spans="1:7" s="62" customFormat="1" ht="105" customHeight="1">
      <c r="A40" s="78">
        <v>5</v>
      </c>
      <c r="B40" s="243" t="s">
        <v>145</v>
      </c>
      <c r="C40" s="244"/>
      <c r="D40" s="244"/>
      <c r="E40" s="244"/>
      <c r="F40" s="244"/>
      <c r="G40" s="245"/>
    </row>
    <row r="41" spans="1:7" s="62" customFormat="1" ht="30" customHeight="1">
      <c r="A41" s="78">
        <v>6</v>
      </c>
      <c r="B41" s="243" t="s">
        <v>181</v>
      </c>
      <c r="C41" s="244"/>
      <c r="D41" s="244"/>
      <c r="E41" s="244"/>
      <c r="F41" s="244"/>
      <c r="G41" s="245"/>
    </row>
    <row r="42" spans="1:7" s="62" customFormat="1" ht="30" customHeight="1">
      <c r="A42" s="78">
        <v>7</v>
      </c>
      <c r="B42" s="243" t="s">
        <v>170</v>
      </c>
      <c r="C42" s="244"/>
      <c r="D42" s="244"/>
      <c r="E42" s="244"/>
      <c r="F42" s="244"/>
      <c r="G42" s="245"/>
    </row>
    <row r="43" spans="1:7" s="62" customFormat="1" ht="30" customHeight="1">
      <c r="A43" s="78">
        <v>8</v>
      </c>
      <c r="B43" s="243" t="s">
        <v>138</v>
      </c>
      <c r="C43" s="244"/>
      <c r="D43" s="244"/>
      <c r="E43" s="244"/>
      <c r="F43" s="244"/>
      <c r="G43" s="245"/>
    </row>
    <row r="44" spans="1:7" ht="13.5" thickBot="1">
      <c r="A44" s="82"/>
      <c r="B44" s="65"/>
      <c r="C44" s="83"/>
      <c r="D44" s="65"/>
      <c r="E44" s="83"/>
      <c r="F44" s="84"/>
      <c r="G44" s="81"/>
    </row>
    <row r="45" spans="1:7" ht="16.5" thickBot="1">
      <c r="A45" s="204" t="s">
        <v>142</v>
      </c>
      <c r="B45" s="205"/>
      <c r="C45" s="205"/>
      <c r="D45" s="205"/>
      <c r="E45" s="205"/>
      <c r="F45" s="205"/>
      <c r="G45" s="206"/>
    </row>
    <row r="46" spans="1:7" ht="12.75">
      <c r="A46" s="216" t="s">
        <v>111</v>
      </c>
      <c r="B46" s="246"/>
      <c r="C46" s="246"/>
      <c r="D46" s="246"/>
      <c r="E46" s="246"/>
      <c r="F46" s="246"/>
      <c r="G46" s="247"/>
    </row>
    <row r="47" spans="1:7" s="62" customFormat="1" ht="30" customHeight="1">
      <c r="A47" s="107">
        <v>1</v>
      </c>
      <c r="B47" s="222" t="s">
        <v>160</v>
      </c>
      <c r="C47" s="223"/>
      <c r="D47" s="223"/>
      <c r="E47" s="223"/>
      <c r="F47" s="223"/>
      <c r="G47" s="224"/>
    </row>
    <row r="48" spans="1:7" s="62" customFormat="1" ht="30" customHeight="1">
      <c r="A48" s="77">
        <v>2</v>
      </c>
      <c r="B48" s="222" t="s">
        <v>161</v>
      </c>
      <c r="C48" s="223"/>
      <c r="D48" s="223"/>
      <c r="E48" s="223"/>
      <c r="F48" s="223"/>
      <c r="G48" s="224"/>
    </row>
    <row r="49" spans="1:7" s="62" customFormat="1" ht="30" customHeight="1">
      <c r="A49" s="78">
        <v>3</v>
      </c>
      <c r="B49" s="251" t="s">
        <v>165</v>
      </c>
      <c r="C49" s="252"/>
      <c r="D49" s="252"/>
      <c r="E49" s="252"/>
      <c r="F49" s="252"/>
      <c r="G49" s="253"/>
    </row>
    <row r="50" spans="1:7" s="62" customFormat="1" ht="30" customHeight="1">
      <c r="A50" s="78">
        <v>4</v>
      </c>
      <c r="B50" s="222" t="s">
        <v>162</v>
      </c>
      <c r="C50" s="223"/>
      <c r="D50" s="223"/>
      <c r="E50" s="223"/>
      <c r="F50" s="223"/>
      <c r="G50" s="224"/>
    </row>
    <row r="51" spans="1:7" s="62" customFormat="1" ht="30" customHeight="1">
      <c r="A51" s="78">
        <v>5</v>
      </c>
      <c r="B51" s="243" t="s">
        <v>146</v>
      </c>
      <c r="C51" s="244"/>
      <c r="D51" s="244"/>
      <c r="E51" s="244"/>
      <c r="F51" s="244"/>
      <c r="G51" s="245"/>
    </row>
    <row r="52" spans="1:7" s="62" customFormat="1" ht="30" customHeight="1">
      <c r="A52" s="78">
        <v>6</v>
      </c>
      <c r="B52" s="222" t="s">
        <v>173</v>
      </c>
      <c r="C52" s="223"/>
      <c r="D52" s="223"/>
      <c r="E52" s="223"/>
      <c r="F52" s="223"/>
      <c r="G52" s="224"/>
    </row>
    <row r="53" spans="1:7" ht="13.5" thickBot="1">
      <c r="A53" s="5"/>
      <c r="B53" s="5"/>
      <c r="C53" s="5"/>
      <c r="D53" s="54"/>
      <c r="E53" s="54"/>
      <c r="F53" s="1"/>
      <c r="G53" s="5"/>
    </row>
    <row r="54" spans="1:7" ht="16.5" thickBot="1">
      <c r="A54" s="204" t="s">
        <v>143</v>
      </c>
      <c r="B54" s="205"/>
      <c r="C54" s="205"/>
      <c r="D54" s="205"/>
      <c r="E54" s="205"/>
      <c r="F54" s="205"/>
      <c r="G54" s="206"/>
    </row>
    <row r="55" spans="1:7" ht="12.75">
      <c r="A55" s="216" t="s">
        <v>111</v>
      </c>
      <c r="B55" s="246"/>
      <c r="C55" s="246"/>
      <c r="D55" s="246"/>
      <c r="E55" s="246"/>
      <c r="F55" s="246"/>
      <c r="G55" s="247"/>
    </row>
    <row r="56" spans="1:7" s="62" customFormat="1" ht="30" customHeight="1">
      <c r="A56" s="107">
        <v>1</v>
      </c>
      <c r="B56" s="222" t="s">
        <v>147</v>
      </c>
      <c r="C56" s="223"/>
      <c r="D56" s="223"/>
      <c r="E56" s="223"/>
      <c r="F56" s="223"/>
      <c r="G56" s="224"/>
    </row>
    <row r="57" spans="1:7" s="62" customFormat="1" ht="30" customHeight="1">
      <c r="A57" s="77">
        <v>2</v>
      </c>
      <c r="B57" s="222" t="s">
        <v>163</v>
      </c>
      <c r="C57" s="223"/>
      <c r="D57" s="223"/>
      <c r="E57" s="223"/>
      <c r="F57" s="223"/>
      <c r="G57" s="224"/>
    </row>
    <row r="58" spans="1:7" s="62" customFormat="1" ht="30" customHeight="1">
      <c r="A58" s="78">
        <v>3</v>
      </c>
      <c r="B58" s="251" t="s">
        <v>164</v>
      </c>
      <c r="C58" s="252"/>
      <c r="D58" s="252"/>
      <c r="E58" s="252"/>
      <c r="F58" s="252"/>
      <c r="G58" s="253"/>
    </row>
    <row r="59" spans="1:7" s="62" customFormat="1" ht="30" customHeight="1">
      <c r="A59" s="78">
        <v>4</v>
      </c>
      <c r="B59" s="222" t="s">
        <v>166</v>
      </c>
      <c r="C59" s="223"/>
      <c r="D59" s="223"/>
      <c r="E59" s="223"/>
      <c r="F59" s="223"/>
      <c r="G59" s="224"/>
    </row>
    <row r="60" spans="1:7" s="62" customFormat="1" ht="30" customHeight="1">
      <c r="A60" s="78">
        <v>5</v>
      </c>
      <c r="B60" s="222" t="s">
        <v>172</v>
      </c>
      <c r="C60" s="223"/>
      <c r="D60" s="223"/>
      <c r="E60" s="223"/>
      <c r="F60" s="223"/>
      <c r="G60" s="224"/>
    </row>
    <row r="61" spans="1:7" s="62" customFormat="1" ht="30" customHeight="1">
      <c r="A61" s="78">
        <v>6</v>
      </c>
      <c r="B61" s="243" t="s">
        <v>171</v>
      </c>
      <c r="C61" s="244"/>
      <c r="D61" s="244"/>
      <c r="E61" s="244"/>
      <c r="F61" s="244"/>
      <c r="G61" s="245"/>
    </row>
    <row r="62" spans="1:7" ht="13.5" thickBot="1">
      <c r="A62" s="82"/>
      <c r="B62" s="65"/>
      <c r="C62" s="83"/>
      <c r="D62" s="65"/>
      <c r="E62" s="83"/>
      <c r="F62" s="84"/>
      <c r="G62" s="81"/>
    </row>
    <row r="63" spans="1:7" ht="16.5" thickBot="1">
      <c r="A63" s="204" t="s">
        <v>66</v>
      </c>
      <c r="B63" s="205"/>
      <c r="C63" s="205"/>
      <c r="D63" s="205"/>
      <c r="E63" s="205"/>
      <c r="F63" s="205"/>
      <c r="G63" s="206"/>
    </row>
    <row r="65" spans="1:7" ht="24" customHeight="1">
      <c r="A65" s="115" t="s">
        <v>25</v>
      </c>
      <c r="B65" s="123" t="s">
        <v>62</v>
      </c>
      <c r="C65" s="123" t="s">
        <v>44</v>
      </c>
      <c r="D65" s="123" t="s">
        <v>37</v>
      </c>
      <c r="E65" s="123" t="s">
        <v>26</v>
      </c>
      <c r="F65" s="123" t="s">
        <v>27</v>
      </c>
      <c r="G65" s="44"/>
    </row>
    <row r="66" spans="1:7" ht="6.75" customHeight="1">
      <c r="A66" s="45"/>
      <c r="G66" s="17"/>
    </row>
    <row r="67" spans="1:10" ht="12.75">
      <c r="A67" s="46" t="s">
        <v>28</v>
      </c>
      <c r="B67" s="122" t="s">
        <v>116</v>
      </c>
      <c r="C67" s="51">
        <v>122500</v>
      </c>
      <c r="D67" s="51">
        <v>0</v>
      </c>
      <c r="E67" s="51">
        <v>0</v>
      </c>
      <c r="F67" s="51">
        <v>0</v>
      </c>
      <c r="G67" s="17"/>
      <c r="H67" s="11"/>
      <c r="I67" t="s">
        <v>29</v>
      </c>
      <c r="J67" s="53">
        <f>NPV(NPVRate,D67,E67,F67)</f>
        <v>0</v>
      </c>
    </row>
    <row r="68" spans="1:10" ht="12.75">
      <c r="A68" s="46"/>
      <c r="B68" s="47"/>
      <c r="C68" s="109"/>
      <c r="D68" s="110"/>
      <c r="E68" s="110"/>
      <c r="F68" s="110"/>
      <c r="G68" s="17"/>
      <c r="H68" s="11"/>
      <c r="J68" s="53"/>
    </row>
    <row r="69" spans="1:10" ht="12.75">
      <c r="A69" s="50" t="s">
        <v>34</v>
      </c>
      <c r="B69" s="129" t="s">
        <v>63</v>
      </c>
      <c r="C69" s="51">
        <v>0</v>
      </c>
      <c r="D69" s="51">
        <v>0</v>
      </c>
      <c r="E69" s="51">
        <v>0</v>
      </c>
      <c r="F69" s="51">
        <v>0</v>
      </c>
      <c r="G69" s="17"/>
      <c r="H69" s="11"/>
      <c r="I69" t="s">
        <v>29</v>
      </c>
      <c r="J69" s="53">
        <f>NPV(NPVRate,D69,E69,F69)</f>
        <v>0</v>
      </c>
    </row>
    <row r="70" spans="1:10" ht="12.75">
      <c r="A70" s="49"/>
      <c r="B70" s="129" t="s">
        <v>63</v>
      </c>
      <c r="C70" s="51">
        <v>0</v>
      </c>
      <c r="D70" s="51">
        <v>0</v>
      </c>
      <c r="E70" s="51">
        <v>0</v>
      </c>
      <c r="F70" s="51">
        <v>0</v>
      </c>
      <c r="G70" s="17"/>
      <c r="H70" s="11"/>
      <c r="I70" t="s">
        <v>29</v>
      </c>
      <c r="J70" s="53">
        <f>NPV(NPVRate,D70,E70,F70)</f>
        <v>0</v>
      </c>
    </row>
    <row r="71" spans="1:10" ht="12.75">
      <c r="A71" s="49"/>
      <c r="B71" s="129" t="s">
        <v>63</v>
      </c>
      <c r="C71" s="51">
        <v>0</v>
      </c>
      <c r="D71" s="51">
        <v>0</v>
      </c>
      <c r="E71" s="51">
        <v>0</v>
      </c>
      <c r="F71" s="51">
        <v>0</v>
      </c>
      <c r="G71" s="17"/>
      <c r="H71" s="11"/>
      <c r="I71" t="s">
        <v>29</v>
      </c>
      <c r="J71" s="53">
        <f>NPV(NPVRate,D71,E71,F71)</f>
        <v>0</v>
      </c>
    </row>
    <row r="72" spans="1:10" ht="12.75">
      <c r="A72" s="49"/>
      <c r="B72" s="129" t="s">
        <v>63</v>
      </c>
      <c r="C72" s="51">
        <v>0</v>
      </c>
      <c r="D72" s="51">
        <v>0</v>
      </c>
      <c r="E72" s="51">
        <v>0</v>
      </c>
      <c r="F72" s="51">
        <v>0</v>
      </c>
      <c r="G72" s="17"/>
      <c r="H72" s="11"/>
      <c r="I72" t="s">
        <v>29</v>
      </c>
      <c r="J72" s="53">
        <f>NPV(NPVRate,D72,E72,F72)</f>
        <v>0</v>
      </c>
    </row>
    <row r="73" spans="1:7" ht="6.75" customHeight="1">
      <c r="A73" s="50"/>
      <c r="B73" s="1"/>
      <c r="C73" s="54"/>
      <c r="D73" s="54"/>
      <c r="E73" s="54"/>
      <c r="F73" s="54"/>
      <c r="G73" s="17"/>
    </row>
    <row r="74" spans="1:7" ht="13.5" thickBot="1">
      <c r="A74" s="50"/>
      <c r="B74" s="18" t="s">
        <v>64</v>
      </c>
      <c r="C74" s="116">
        <f>ROUND(SUM(C67:C72)+SUM(J67:J72),2-LEN(INT(SUM(C67:C72)+SUM(J67:J72))))</f>
        <v>120000</v>
      </c>
      <c r="D74" s="54"/>
      <c r="E74" s="54"/>
      <c r="F74" s="54"/>
      <c r="G74" s="17"/>
    </row>
    <row r="75" spans="1:7" ht="18" customHeight="1" thickTop="1">
      <c r="A75" s="56"/>
      <c r="B75" s="57"/>
      <c r="C75" s="57"/>
      <c r="D75" s="58"/>
      <c r="E75" s="58"/>
      <c r="F75" s="58"/>
      <c r="G75" s="19"/>
    </row>
    <row r="76" spans="1:7" ht="26.25" customHeight="1">
      <c r="A76" s="3"/>
      <c r="B76" s="1"/>
      <c r="C76" s="1"/>
      <c r="D76" s="1"/>
      <c r="E76" s="1"/>
      <c r="F76" s="1"/>
      <c r="G76" s="1"/>
    </row>
    <row r="77" spans="1:7" ht="24" customHeight="1">
      <c r="A77" s="115" t="s">
        <v>30</v>
      </c>
      <c r="B77" s="123" t="s">
        <v>62</v>
      </c>
      <c r="C77" s="123" t="s">
        <v>44</v>
      </c>
      <c r="D77" s="123" t="s">
        <v>37</v>
      </c>
      <c r="E77" s="123" t="s">
        <v>26</v>
      </c>
      <c r="F77" s="123" t="s">
        <v>27</v>
      </c>
      <c r="G77" s="44"/>
    </row>
    <row r="78" spans="1:10" ht="6.75" customHeight="1">
      <c r="A78" s="59"/>
      <c r="C78" s="60"/>
      <c r="D78" s="60"/>
      <c r="E78" s="60"/>
      <c r="F78" s="60"/>
      <c r="G78" s="17"/>
      <c r="J78" s="53"/>
    </row>
    <row r="79" spans="1:10" ht="12.75">
      <c r="A79" s="50" t="s">
        <v>31</v>
      </c>
      <c r="B79" s="111" t="s">
        <v>63</v>
      </c>
      <c r="C79" s="52">
        <v>0</v>
      </c>
      <c r="D79" s="52">
        <v>0</v>
      </c>
      <c r="E79" s="52">
        <v>0</v>
      </c>
      <c r="F79" s="52">
        <v>0</v>
      </c>
      <c r="G79" s="17"/>
      <c r="I79" t="s">
        <v>29</v>
      </c>
      <c r="J79" s="53">
        <f aca="true" t="shared" si="0" ref="J79:J85">NPV(NPVRate,D79,E79,F79)</f>
        <v>0</v>
      </c>
    </row>
    <row r="80" spans="1:10" ht="12.75">
      <c r="A80" s="50"/>
      <c r="B80" s="111" t="s">
        <v>63</v>
      </c>
      <c r="C80" s="52">
        <v>0</v>
      </c>
      <c r="D80" s="52">
        <v>0</v>
      </c>
      <c r="E80" s="52">
        <v>0</v>
      </c>
      <c r="F80" s="52">
        <v>0</v>
      </c>
      <c r="G80" s="17"/>
      <c r="I80" t="s">
        <v>29</v>
      </c>
      <c r="J80" s="53">
        <f t="shared" si="0"/>
        <v>0</v>
      </c>
    </row>
    <row r="81" spans="1:10" ht="12.75">
      <c r="A81" s="50"/>
      <c r="B81" s="111" t="s">
        <v>63</v>
      </c>
      <c r="C81" s="52">
        <v>0</v>
      </c>
      <c r="D81" s="52">
        <v>0</v>
      </c>
      <c r="E81" s="52">
        <v>0</v>
      </c>
      <c r="F81" s="52">
        <v>0</v>
      </c>
      <c r="G81" s="17"/>
      <c r="I81" t="s">
        <v>29</v>
      </c>
      <c r="J81" s="53">
        <f t="shared" si="0"/>
        <v>0</v>
      </c>
    </row>
    <row r="82" spans="1:10" ht="12.75">
      <c r="A82" s="50"/>
      <c r="B82" s="111" t="s">
        <v>63</v>
      </c>
      <c r="C82" s="52">
        <v>0</v>
      </c>
      <c r="D82" s="52">
        <v>0</v>
      </c>
      <c r="E82" s="52">
        <v>0</v>
      </c>
      <c r="F82" s="52">
        <v>0</v>
      </c>
      <c r="G82" s="17"/>
      <c r="I82" t="s">
        <v>29</v>
      </c>
      <c r="J82" s="53">
        <f t="shared" si="0"/>
        <v>0</v>
      </c>
    </row>
    <row r="83" spans="1:10" ht="12.75">
      <c r="A83" s="50" t="s">
        <v>32</v>
      </c>
      <c r="B83" s="122" t="s">
        <v>39</v>
      </c>
      <c r="C83" s="52">
        <f>(550/10*65)*10</f>
        <v>35750</v>
      </c>
      <c r="D83" s="52">
        <f>(550/10*65)*10</f>
        <v>35750</v>
      </c>
      <c r="E83" s="52">
        <f>(550/10*65)*10</f>
        <v>35750</v>
      </c>
      <c r="F83" s="52">
        <f>(550/10*65)*10</f>
        <v>35750</v>
      </c>
      <c r="G83" s="17"/>
      <c r="I83" t="s">
        <v>29</v>
      </c>
      <c r="J83" s="53">
        <f t="shared" si="0"/>
        <v>95560.17719325348</v>
      </c>
    </row>
    <row r="84" spans="1:10" ht="12.75">
      <c r="A84" s="50" t="s">
        <v>40</v>
      </c>
      <c r="B84" s="111" t="s">
        <v>63</v>
      </c>
      <c r="C84" s="52">
        <v>0</v>
      </c>
      <c r="D84" s="52">
        <v>0</v>
      </c>
      <c r="E84" s="52">
        <v>0</v>
      </c>
      <c r="F84" s="52">
        <v>0</v>
      </c>
      <c r="G84" s="17"/>
      <c r="I84" t="s">
        <v>29</v>
      </c>
      <c r="J84" s="53">
        <f t="shared" si="0"/>
        <v>0</v>
      </c>
    </row>
    <row r="85" spans="1:10" ht="12.75">
      <c r="A85" s="50"/>
      <c r="B85" s="111" t="s">
        <v>63</v>
      </c>
      <c r="C85" s="52">
        <v>0</v>
      </c>
      <c r="D85" s="52">
        <v>0</v>
      </c>
      <c r="E85" s="52">
        <v>0</v>
      </c>
      <c r="F85" s="52">
        <v>0</v>
      </c>
      <c r="G85" s="17"/>
      <c r="I85" t="s">
        <v>29</v>
      </c>
      <c r="J85" s="53">
        <f t="shared" si="0"/>
        <v>0</v>
      </c>
    </row>
    <row r="86" spans="1:7" ht="6.75" customHeight="1">
      <c r="A86" s="50"/>
      <c r="B86" s="18"/>
      <c r="C86" s="1"/>
      <c r="D86" s="1"/>
      <c r="E86" s="1"/>
      <c r="F86" s="1"/>
      <c r="G86" s="17"/>
    </row>
    <row r="87" spans="1:7" ht="13.5" thickBot="1">
      <c r="A87" s="50"/>
      <c r="B87" s="18" t="s">
        <v>33</v>
      </c>
      <c r="C87" s="116">
        <f>ROUND(SUM(C79:C85)+SUM(J79:J85),2-LEN(INT(SUM(C79:C85)+SUM(J79:J85))))</f>
        <v>130000</v>
      </c>
      <c r="D87" s="1"/>
      <c r="E87" s="1"/>
      <c r="F87" s="1"/>
      <c r="G87" s="17"/>
    </row>
    <row r="88" spans="1:7" ht="6.75" customHeight="1" thickTop="1">
      <c r="A88" s="56"/>
      <c r="B88" s="57"/>
      <c r="C88" s="57"/>
      <c r="D88" s="20"/>
      <c r="E88" s="20"/>
      <c r="F88" s="20"/>
      <c r="G88" s="19"/>
    </row>
    <row r="89" spans="1:7" ht="13.5" thickBot="1">
      <c r="A89" s="5"/>
      <c r="B89" s="5"/>
      <c r="C89" s="5"/>
      <c r="D89" s="1"/>
      <c r="E89" s="1"/>
      <c r="F89" s="1"/>
      <c r="G89" s="1"/>
    </row>
    <row r="90" spans="1:7" ht="16.5" thickBot="1">
      <c r="A90" s="204" t="s">
        <v>67</v>
      </c>
      <c r="B90" s="205"/>
      <c r="C90" s="205"/>
      <c r="D90" s="205"/>
      <c r="E90" s="205"/>
      <c r="F90" s="205"/>
      <c r="G90" s="206"/>
    </row>
    <row r="91" spans="1:7" ht="6.75" customHeight="1">
      <c r="A91" s="3"/>
      <c r="B91" s="1"/>
      <c r="C91" s="1"/>
      <c r="D91" s="1"/>
      <c r="E91" s="1"/>
      <c r="F91" s="1"/>
      <c r="G91" s="1"/>
    </row>
    <row r="92" spans="1:7" s="62" customFormat="1" ht="24" customHeight="1">
      <c r="A92" s="115" t="s">
        <v>15</v>
      </c>
      <c r="B92" s="123" t="s">
        <v>62</v>
      </c>
      <c r="C92" s="123" t="s">
        <v>44</v>
      </c>
      <c r="D92" s="123" t="s">
        <v>37</v>
      </c>
      <c r="E92" s="123" t="s">
        <v>26</v>
      </c>
      <c r="F92" s="123" t="s">
        <v>27</v>
      </c>
      <c r="G92" s="61"/>
    </row>
    <row r="93" spans="1:7" ht="6.75" customHeight="1">
      <c r="A93" s="63"/>
      <c r="B93" s="5"/>
      <c r="C93" s="5"/>
      <c r="D93" s="5"/>
      <c r="E93" s="108"/>
      <c r="F93" s="5"/>
      <c r="G93" s="64"/>
    </row>
    <row r="94" spans="1:10" ht="12.75">
      <c r="A94" s="50" t="s">
        <v>28</v>
      </c>
      <c r="B94" s="117" t="s">
        <v>63</v>
      </c>
      <c r="C94" s="118"/>
      <c r="D94" s="118"/>
      <c r="E94" s="118"/>
      <c r="F94" s="118"/>
      <c r="G94" s="17"/>
      <c r="H94" s="11"/>
      <c r="I94" t="s">
        <v>29</v>
      </c>
      <c r="J94" s="53">
        <f>NPV(NPVRate,D94,E94,F94)</f>
        <v>0</v>
      </c>
    </row>
    <row r="95" spans="1:10" ht="12.75">
      <c r="A95" s="21"/>
      <c r="B95" s="18"/>
      <c r="C95" s="18"/>
      <c r="D95" s="1"/>
      <c r="E95" s="1"/>
      <c r="F95" s="1"/>
      <c r="G95" s="17"/>
      <c r="J95" s="53"/>
    </row>
    <row r="96" spans="1:10" ht="12.75">
      <c r="A96" s="50" t="s">
        <v>34</v>
      </c>
      <c r="B96" s="117" t="s">
        <v>63</v>
      </c>
      <c r="C96" s="119">
        <v>0</v>
      </c>
      <c r="D96" s="119">
        <v>0</v>
      </c>
      <c r="E96" s="119">
        <v>0</v>
      </c>
      <c r="F96" s="119">
        <v>0</v>
      </c>
      <c r="G96" s="17"/>
      <c r="I96" t="s">
        <v>29</v>
      </c>
      <c r="J96" s="53">
        <f>NPV(NPVRate,D96,E96,F96)</f>
        <v>0</v>
      </c>
    </row>
    <row r="97" spans="1:10" ht="12.75">
      <c r="A97" s="21"/>
      <c r="B97" s="117" t="s">
        <v>63</v>
      </c>
      <c r="C97" s="119">
        <v>0</v>
      </c>
      <c r="D97" s="119">
        <v>0</v>
      </c>
      <c r="E97" s="119">
        <v>0</v>
      </c>
      <c r="F97" s="119">
        <v>0</v>
      </c>
      <c r="G97" s="17"/>
      <c r="I97" t="s">
        <v>29</v>
      </c>
      <c r="J97" s="53">
        <f>NPV(NPVRate,D97,E97,F97)</f>
        <v>0</v>
      </c>
    </row>
    <row r="98" spans="1:10" ht="12.75">
      <c r="A98" s="21"/>
      <c r="B98" s="117" t="s">
        <v>63</v>
      </c>
      <c r="C98" s="119">
        <v>0</v>
      </c>
      <c r="D98" s="119">
        <v>0</v>
      </c>
      <c r="E98" s="119">
        <v>0</v>
      </c>
      <c r="F98" s="119">
        <v>0</v>
      </c>
      <c r="G98" s="17"/>
      <c r="I98" t="s">
        <v>29</v>
      </c>
      <c r="J98" s="53">
        <f>NPV(NPVRate,D98,E98,F98)</f>
        <v>0</v>
      </c>
    </row>
    <row r="99" spans="1:10" ht="12.75">
      <c r="A99" s="21"/>
      <c r="B99" s="117" t="s">
        <v>63</v>
      </c>
      <c r="C99" s="119">
        <v>0</v>
      </c>
      <c r="D99" s="119">
        <v>0</v>
      </c>
      <c r="E99" s="119">
        <v>0</v>
      </c>
      <c r="F99" s="119">
        <v>0</v>
      </c>
      <c r="G99" s="17"/>
      <c r="I99" t="s">
        <v>29</v>
      </c>
      <c r="J99" s="53">
        <f>NPV(NPVRate,D99,E99,F99)</f>
        <v>0</v>
      </c>
    </row>
    <row r="100" spans="1:7" ht="6.75" customHeight="1">
      <c r="A100" s="21"/>
      <c r="B100" s="18"/>
      <c r="C100" s="66"/>
      <c r="D100" s="1"/>
      <c r="E100" s="1"/>
      <c r="F100" s="1"/>
      <c r="G100" s="17"/>
    </row>
    <row r="101" spans="1:7" ht="13.5" thickBot="1">
      <c r="A101" s="21"/>
      <c r="B101" s="18" t="s">
        <v>65</v>
      </c>
      <c r="C101" s="72">
        <f>ROUND(SUM(C94:C99)+SUM(J94:J99),2-LEN(INT(SUM(C94:C99)+SUM(J94:J99))))</f>
        <v>0</v>
      </c>
      <c r="D101" s="1"/>
      <c r="E101" s="1"/>
      <c r="F101" s="1"/>
      <c r="G101" s="17"/>
    </row>
    <row r="102" spans="1:7" ht="15" customHeight="1" thickTop="1">
      <c r="A102" s="67"/>
      <c r="B102" s="20"/>
      <c r="C102" s="20"/>
      <c r="D102" s="20"/>
      <c r="E102" s="20"/>
      <c r="F102" s="20"/>
      <c r="G102" s="19"/>
    </row>
    <row r="103" spans="1:7" ht="15" customHeight="1">
      <c r="A103" s="3"/>
      <c r="B103" s="1"/>
      <c r="C103" s="1"/>
      <c r="D103" s="1"/>
      <c r="E103" s="1"/>
      <c r="F103" s="1"/>
      <c r="G103" s="1"/>
    </row>
    <row r="104" spans="1:7" ht="24" customHeight="1">
      <c r="A104" s="115" t="s">
        <v>13</v>
      </c>
      <c r="B104" s="123" t="s">
        <v>62</v>
      </c>
      <c r="C104" s="123" t="s">
        <v>44</v>
      </c>
      <c r="D104" s="123" t="s">
        <v>37</v>
      </c>
      <c r="E104" s="123" t="s">
        <v>26</v>
      </c>
      <c r="F104" s="123" t="s">
        <v>27</v>
      </c>
      <c r="G104" s="44"/>
    </row>
    <row r="105" spans="1:7" ht="6.75" customHeight="1">
      <c r="A105" s="59"/>
      <c r="B105" s="5"/>
      <c r="C105" s="5"/>
      <c r="F105" s="5"/>
      <c r="G105" s="17"/>
    </row>
    <row r="106" spans="1:10" ht="39.75" customHeight="1">
      <c r="A106" s="46" t="s">
        <v>35</v>
      </c>
      <c r="B106" s="127" t="s">
        <v>39</v>
      </c>
      <c r="C106" s="118">
        <f>(550/6*100)*10</f>
        <v>91666.66666666669</v>
      </c>
      <c r="D106" s="118">
        <f>(550/6*100)*10</f>
        <v>91666.66666666669</v>
      </c>
      <c r="E106" s="118">
        <f>(550/6*100)*10</f>
        <v>91666.66666666669</v>
      </c>
      <c r="F106" s="118">
        <f>(550/6*100)*10</f>
        <v>91666.66666666669</v>
      </c>
      <c r="G106" s="17"/>
      <c r="I106" t="s">
        <v>29</v>
      </c>
      <c r="J106" s="53">
        <f>NPV(NPVRate,D106,E106,F106)</f>
        <v>245026.09536731668</v>
      </c>
    </row>
    <row r="107" spans="1:10" ht="12.75">
      <c r="A107" s="59"/>
      <c r="B107" s="117" t="s">
        <v>63</v>
      </c>
      <c r="C107" s="118">
        <v>0</v>
      </c>
      <c r="D107" s="118">
        <v>0</v>
      </c>
      <c r="E107" s="118">
        <v>0</v>
      </c>
      <c r="F107" s="118">
        <v>0</v>
      </c>
      <c r="G107" s="17"/>
      <c r="I107" t="s">
        <v>29</v>
      </c>
      <c r="J107" s="53">
        <f>NPV(NPVRate,D107,E107,F107)</f>
        <v>0</v>
      </c>
    </row>
    <row r="108" spans="1:10" ht="12.75">
      <c r="A108" s="50"/>
      <c r="B108" s="117" t="s">
        <v>63</v>
      </c>
      <c r="C108" s="118">
        <v>0</v>
      </c>
      <c r="D108" s="118">
        <v>0</v>
      </c>
      <c r="E108" s="118">
        <v>0</v>
      </c>
      <c r="F108" s="118">
        <v>0</v>
      </c>
      <c r="G108" s="17"/>
      <c r="I108" t="s">
        <v>29</v>
      </c>
      <c r="J108" s="53">
        <f>NPV(NPVRate,D108,E108,F108)</f>
        <v>0</v>
      </c>
    </row>
    <row r="109" spans="1:10" ht="12.75">
      <c r="A109" s="46"/>
      <c r="B109" s="117" t="s">
        <v>63</v>
      </c>
      <c r="C109" s="119">
        <v>0</v>
      </c>
      <c r="D109" s="119">
        <v>0</v>
      </c>
      <c r="E109" s="119">
        <v>0</v>
      </c>
      <c r="F109" s="119">
        <v>0</v>
      </c>
      <c r="G109" s="17"/>
      <c r="I109" t="s">
        <v>29</v>
      </c>
      <c r="J109" s="53">
        <f>NPV(NPVRate,D109,E109,F109)</f>
        <v>0</v>
      </c>
    </row>
    <row r="110" spans="1:10" ht="6.75" customHeight="1">
      <c r="A110" s="50"/>
      <c r="B110" s="18"/>
      <c r="C110" s="48"/>
      <c r="D110" s="48"/>
      <c r="E110" s="48"/>
      <c r="F110" s="48"/>
      <c r="G110" s="17"/>
      <c r="J110" s="53"/>
    </row>
    <row r="111" spans="1:7" ht="13.5" thickBot="1">
      <c r="A111" s="50"/>
      <c r="B111" s="18" t="s">
        <v>36</v>
      </c>
      <c r="C111" s="55">
        <f>ROUND(SUM(C106:C109)+SUM(J106:J109),2-LEN(INT(SUM(C106:C109)+SUM(J106:J109))))</f>
        <v>340000</v>
      </c>
      <c r="D111" s="1"/>
      <c r="E111" s="1"/>
      <c r="F111" s="1"/>
      <c r="G111" s="17"/>
    </row>
    <row r="112" spans="1:7" ht="6.75" customHeight="1" thickTop="1">
      <c r="A112" s="56"/>
      <c r="B112" s="57"/>
      <c r="C112" s="57"/>
      <c r="D112" s="20"/>
      <c r="E112" s="20"/>
      <c r="F112" s="20"/>
      <c r="G112" s="19"/>
    </row>
    <row r="113" spans="1:7" ht="6.75" customHeight="1" thickBot="1">
      <c r="A113" s="5"/>
      <c r="B113" s="5"/>
      <c r="C113" s="5"/>
      <c r="D113" s="1"/>
      <c r="E113" s="1"/>
      <c r="F113" s="1"/>
      <c r="G113" s="1"/>
    </row>
    <row r="114" spans="1:7" ht="6.75" customHeight="1">
      <c r="A114" s="68"/>
      <c r="B114" s="14"/>
      <c r="C114" s="69"/>
      <c r="D114" s="14"/>
      <c r="E114" s="14"/>
      <c r="F114" s="14"/>
      <c r="G114" s="70"/>
    </row>
    <row r="115" spans="1:7" ht="16.5" thickBot="1">
      <c r="A115" s="71" t="s">
        <v>10</v>
      </c>
      <c r="B115" s="120">
        <f>ROUND(ERCOTCost+MarketCost,2-LEN(INT(ERCOTCost+MarketCost)))</f>
        <v>120000</v>
      </c>
      <c r="C115" s="5"/>
      <c r="D115" s="215" t="s">
        <v>41</v>
      </c>
      <c r="E115" s="215"/>
      <c r="F115" s="120">
        <f>ROUND(B116-B115,3-LEN(INT(B116-B115)))</f>
        <v>350000</v>
      </c>
      <c r="G115" s="73"/>
    </row>
    <row r="116" spans="1:8" ht="17.25" customHeight="1" thickBot="1" thickTop="1">
      <c r="A116" s="71" t="s">
        <v>14</v>
      </c>
      <c r="B116" s="124">
        <f>ROUND(ERCOTBenefit+MarketBenefit,2-LEN(INT(ERCOTBenefit+MarketBenefit)))</f>
        <v>470000</v>
      </c>
      <c r="C116" s="96"/>
      <c r="D116" s="250" t="s">
        <v>55</v>
      </c>
      <c r="E116" s="250"/>
      <c r="F116" s="121">
        <f>IF(B115=0,0,B116/B115)</f>
        <v>3.9166666666666665</v>
      </c>
      <c r="G116" s="73"/>
      <c r="H116" s="28"/>
    </row>
    <row r="117" spans="1:7" ht="14.25" thickBot="1" thickTop="1">
      <c r="A117" s="248" t="s">
        <v>42</v>
      </c>
      <c r="B117" s="249"/>
      <c r="C117" s="249"/>
      <c r="D117" s="249"/>
      <c r="E117" s="249"/>
      <c r="F117" s="249"/>
      <c r="G117" s="74"/>
    </row>
    <row r="118" spans="1:7" ht="6" customHeight="1">
      <c r="A118" s="112"/>
      <c r="B118" s="113"/>
      <c r="C118" s="113"/>
      <c r="D118" s="113"/>
      <c r="E118" s="113"/>
      <c r="F118" s="113"/>
      <c r="G118" s="1"/>
    </row>
    <row r="119" spans="1:7" ht="9.75" customHeight="1" thickBot="1">
      <c r="A119" s="82"/>
      <c r="B119" s="65"/>
      <c r="C119" s="83"/>
      <c r="D119" s="65"/>
      <c r="E119" s="83"/>
      <c r="F119" s="84"/>
      <c r="G119" s="81"/>
    </row>
    <row r="120" spans="1:7" ht="16.5" thickBot="1">
      <c r="A120" s="204" t="s">
        <v>72</v>
      </c>
      <c r="B120" s="205"/>
      <c r="C120" s="205"/>
      <c r="D120" s="205"/>
      <c r="E120" s="205"/>
      <c r="F120" s="205"/>
      <c r="G120" s="206"/>
    </row>
    <row r="121" spans="1:7" ht="12.75" customHeight="1">
      <c r="A121" s="266" t="s">
        <v>73</v>
      </c>
      <c r="B121" s="267"/>
      <c r="C121" s="267"/>
      <c r="D121" s="267"/>
      <c r="E121" s="267"/>
      <c r="F121" s="267"/>
      <c r="G121" s="268"/>
    </row>
    <row r="122" spans="1:7" s="62" customFormat="1" ht="39.75" customHeight="1">
      <c r="A122" s="92">
        <v>1</v>
      </c>
      <c r="B122" s="219" t="s">
        <v>148</v>
      </c>
      <c r="C122" s="220"/>
      <c r="D122" s="220"/>
      <c r="E122" s="220"/>
      <c r="F122" s="220"/>
      <c r="G122" s="221"/>
    </row>
    <row r="123" spans="1:7" s="62" customFormat="1" ht="39.75" customHeight="1">
      <c r="A123" s="93">
        <v>2</v>
      </c>
      <c r="B123" s="222" t="s">
        <v>149</v>
      </c>
      <c r="C123" s="223"/>
      <c r="D123" s="223"/>
      <c r="E123" s="223"/>
      <c r="F123" s="223"/>
      <c r="G123" s="224"/>
    </row>
    <row r="124" spans="1:7" s="62" customFormat="1" ht="39.75" customHeight="1">
      <c r="A124" s="78">
        <v>3</v>
      </c>
      <c r="B124" s="222" t="s">
        <v>150</v>
      </c>
      <c r="C124" s="223"/>
      <c r="D124" s="223"/>
      <c r="E124" s="223"/>
      <c r="F124" s="223"/>
      <c r="G124" s="224"/>
    </row>
    <row r="125" spans="1:7" s="62" customFormat="1" ht="39.75" customHeight="1">
      <c r="A125" s="78">
        <v>4</v>
      </c>
      <c r="B125" s="243" t="s">
        <v>151</v>
      </c>
      <c r="C125" s="244"/>
      <c r="D125" s="244"/>
      <c r="E125" s="244"/>
      <c r="F125" s="244"/>
      <c r="G125" s="245"/>
    </row>
    <row r="126" spans="1:7" s="62" customFormat="1" ht="39.75" customHeight="1">
      <c r="A126" s="78">
        <v>5</v>
      </c>
      <c r="B126" s="243" t="s">
        <v>152</v>
      </c>
      <c r="C126" s="244"/>
      <c r="D126" s="244"/>
      <c r="E126" s="244"/>
      <c r="F126" s="244"/>
      <c r="G126" s="245"/>
    </row>
    <row r="127" spans="1:7" s="62" customFormat="1" ht="39.75" customHeight="1">
      <c r="A127" s="78">
        <v>6</v>
      </c>
      <c r="B127" s="243" t="s">
        <v>153</v>
      </c>
      <c r="C127" s="244"/>
      <c r="D127" s="244"/>
      <c r="E127" s="244"/>
      <c r="F127" s="244"/>
      <c r="G127" s="245"/>
    </row>
    <row r="128" spans="1:7" s="62" customFormat="1" ht="39.75" customHeight="1">
      <c r="A128" s="78">
        <v>7</v>
      </c>
      <c r="B128" s="243" t="s">
        <v>154</v>
      </c>
      <c r="C128" s="244"/>
      <c r="D128" s="244"/>
      <c r="E128" s="244"/>
      <c r="F128" s="244"/>
      <c r="G128" s="245"/>
    </row>
    <row r="129" spans="1:7" ht="12.75" customHeight="1">
      <c r="A129" s="24"/>
      <c r="B129" s="25"/>
      <c r="C129" s="25"/>
      <c r="D129" s="25"/>
      <c r="E129" s="25"/>
      <c r="F129" s="25"/>
      <c r="G129" s="75"/>
    </row>
    <row r="130" spans="1:7" ht="12.75" hidden="1">
      <c r="A130" s="263" t="s">
        <v>50</v>
      </c>
      <c r="B130" s="264"/>
      <c r="C130" s="264"/>
      <c r="D130" s="264"/>
      <c r="E130" s="265"/>
      <c r="G130" s="114"/>
    </row>
    <row r="131" spans="1:7" ht="12.75" hidden="1">
      <c r="A131" s="254" t="s">
        <v>90</v>
      </c>
      <c r="B131" s="255"/>
      <c r="C131" s="255"/>
      <c r="D131" s="255"/>
      <c r="E131" s="256"/>
      <c r="G131" s="114"/>
    </row>
    <row r="132" spans="1:7" ht="12.75" hidden="1">
      <c r="A132" s="269" t="s">
        <v>91</v>
      </c>
      <c r="B132" s="270"/>
      <c r="C132" s="270"/>
      <c r="D132" s="270"/>
      <c r="E132" s="271"/>
      <c r="G132" s="114"/>
    </row>
    <row r="133" spans="1:7" ht="12.75" hidden="1">
      <c r="A133" s="254" t="s">
        <v>92</v>
      </c>
      <c r="B133" s="255"/>
      <c r="C133" s="255"/>
      <c r="D133" s="255"/>
      <c r="E133" s="256"/>
      <c r="G133" s="114"/>
    </row>
    <row r="134" spans="1:7" ht="12.75" hidden="1">
      <c r="A134" s="254" t="s">
        <v>93</v>
      </c>
      <c r="B134" s="255"/>
      <c r="C134" s="255"/>
      <c r="D134" s="255"/>
      <c r="E134" s="256"/>
      <c r="G134" s="114"/>
    </row>
    <row r="135" spans="1:7" ht="12.75" hidden="1">
      <c r="A135" s="254" t="s">
        <v>49</v>
      </c>
      <c r="B135" s="255"/>
      <c r="C135" s="255"/>
      <c r="D135" s="255"/>
      <c r="E135" s="256"/>
      <c r="G135" s="114"/>
    </row>
    <row r="136" spans="1:7" ht="12.75" hidden="1">
      <c r="A136" s="254" t="s">
        <v>102</v>
      </c>
      <c r="B136" s="255"/>
      <c r="C136" s="255"/>
      <c r="D136" s="255"/>
      <c r="E136" s="256"/>
      <c r="G136" s="114"/>
    </row>
    <row r="137" spans="1:7" ht="12.75" hidden="1">
      <c r="A137" s="254" t="s">
        <v>107</v>
      </c>
      <c r="B137" s="255"/>
      <c r="C137" s="255"/>
      <c r="D137" s="255"/>
      <c r="E137" s="256"/>
      <c r="G137" s="114"/>
    </row>
    <row r="138" spans="1:7" ht="12.75" hidden="1">
      <c r="A138" s="254" t="s">
        <v>103</v>
      </c>
      <c r="B138" s="255"/>
      <c r="C138" s="255"/>
      <c r="D138" s="255"/>
      <c r="E138" s="256"/>
      <c r="G138" s="114"/>
    </row>
    <row r="139" spans="1:7" ht="12.75" hidden="1">
      <c r="A139" s="254" t="s">
        <v>104</v>
      </c>
      <c r="B139" s="255"/>
      <c r="C139" s="255"/>
      <c r="D139" s="255"/>
      <c r="E139" s="256"/>
      <c r="G139" s="114"/>
    </row>
    <row r="140" spans="1:7" ht="12.75" customHeight="1" hidden="1">
      <c r="A140" s="254" t="s">
        <v>45</v>
      </c>
      <c r="B140" s="255"/>
      <c r="C140" s="255"/>
      <c r="D140" s="255"/>
      <c r="E140" s="256"/>
      <c r="G140" s="114"/>
    </row>
    <row r="141" spans="1:7" ht="12.75" hidden="1">
      <c r="A141" s="254" t="s">
        <v>96</v>
      </c>
      <c r="B141" s="255"/>
      <c r="C141" s="255"/>
      <c r="D141" s="255"/>
      <c r="E141" s="256"/>
      <c r="G141" s="114"/>
    </row>
    <row r="142" spans="1:7" ht="12.75" hidden="1">
      <c r="A142" s="254" t="s">
        <v>101</v>
      </c>
      <c r="B142" s="255"/>
      <c r="C142" s="255"/>
      <c r="D142" s="255"/>
      <c r="E142" s="256"/>
      <c r="G142" s="114"/>
    </row>
    <row r="143" spans="1:7" ht="12.75" hidden="1">
      <c r="A143" s="254" t="s">
        <v>75</v>
      </c>
      <c r="B143" s="255"/>
      <c r="C143" s="255"/>
      <c r="D143" s="255"/>
      <c r="E143" s="256"/>
      <c r="G143" s="114"/>
    </row>
    <row r="144" spans="1:7" ht="12.75" hidden="1">
      <c r="A144" s="254" t="s">
        <v>95</v>
      </c>
      <c r="B144" s="255"/>
      <c r="C144" s="255"/>
      <c r="D144" s="255"/>
      <c r="E144" s="256"/>
      <c r="G144" s="114"/>
    </row>
    <row r="145" spans="1:7" ht="12.75" hidden="1">
      <c r="A145" s="254" t="s">
        <v>94</v>
      </c>
      <c r="B145" s="255"/>
      <c r="C145" s="255"/>
      <c r="D145" s="255"/>
      <c r="E145" s="256"/>
      <c r="G145" s="114"/>
    </row>
    <row r="146" spans="1:7" ht="12.75" hidden="1">
      <c r="A146" s="254" t="s">
        <v>76</v>
      </c>
      <c r="B146" s="255"/>
      <c r="C146" s="255"/>
      <c r="D146" s="255"/>
      <c r="E146" s="256"/>
      <c r="G146" s="114"/>
    </row>
    <row r="147" spans="1:7" ht="12.75" hidden="1">
      <c r="A147" s="254" t="s">
        <v>51</v>
      </c>
      <c r="B147" s="255"/>
      <c r="C147" s="255"/>
      <c r="D147" s="255"/>
      <c r="E147" s="256"/>
      <c r="G147" s="114"/>
    </row>
    <row r="148" spans="1:7" ht="12.75" hidden="1">
      <c r="A148" s="254" t="s">
        <v>77</v>
      </c>
      <c r="B148" s="255"/>
      <c r="C148" s="255"/>
      <c r="D148" s="255"/>
      <c r="E148" s="256"/>
      <c r="G148" s="114"/>
    </row>
    <row r="149" spans="1:7" ht="12.75" hidden="1">
      <c r="A149" s="272" t="s">
        <v>106</v>
      </c>
      <c r="B149" s="273"/>
      <c r="C149" s="273"/>
      <c r="D149" s="273"/>
      <c r="E149" s="274"/>
      <c r="G149" s="114"/>
    </row>
    <row r="150" ht="12.75" hidden="1">
      <c r="G150" s="114"/>
    </row>
    <row r="151" spans="1:5" ht="12.75" hidden="1">
      <c r="A151" s="260" t="s">
        <v>48</v>
      </c>
      <c r="B151" s="261"/>
      <c r="C151" s="261"/>
      <c r="D151" s="261"/>
      <c r="E151" s="262"/>
    </row>
    <row r="152" spans="1:5" ht="12.75" customHeight="1" hidden="1">
      <c r="A152" s="263" t="s">
        <v>78</v>
      </c>
      <c r="B152" s="264"/>
      <c r="C152" s="264"/>
      <c r="D152" s="264"/>
      <c r="E152" s="265"/>
    </row>
    <row r="153" spans="1:5" ht="12.75" customHeight="1" hidden="1">
      <c r="A153" s="254" t="s">
        <v>79</v>
      </c>
      <c r="B153" s="255"/>
      <c r="C153" s="255"/>
      <c r="D153" s="255"/>
      <c r="E153" s="256"/>
    </row>
    <row r="154" spans="1:5" ht="12.75" customHeight="1" hidden="1">
      <c r="A154" s="254" t="s">
        <v>86</v>
      </c>
      <c r="B154" s="255"/>
      <c r="C154" s="255"/>
      <c r="D154" s="255"/>
      <c r="E154" s="256"/>
    </row>
    <row r="155" spans="1:5" ht="12.75" hidden="1">
      <c r="A155" s="254" t="s">
        <v>80</v>
      </c>
      <c r="B155" s="255"/>
      <c r="C155" s="255"/>
      <c r="D155" s="255"/>
      <c r="E155" s="256"/>
    </row>
    <row r="156" spans="1:5" ht="12.75" hidden="1">
      <c r="A156" s="254" t="s">
        <v>100</v>
      </c>
      <c r="B156" s="255"/>
      <c r="C156" s="255"/>
      <c r="D156" s="255"/>
      <c r="E156" s="256"/>
    </row>
    <row r="157" spans="1:5" ht="12.75" hidden="1">
      <c r="A157" s="272" t="s">
        <v>97</v>
      </c>
      <c r="B157" s="273"/>
      <c r="C157" s="273"/>
      <c r="D157" s="273"/>
      <c r="E157" s="274"/>
    </row>
    <row r="158" ht="12.75" hidden="1"/>
    <row r="159" spans="1:5" ht="12.75" hidden="1">
      <c r="A159" s="260" t="s">
        <v>54</v>
      </c>
      <c r="B159" s="261"/>
      <c r="C159" s="261"/>
      <c r="D159" s="261"/>
      <c r="E159" s="262"/>
    </row>
    <row r="160" spans="1:5" ht="12.75" hidden="1">
      <c r="A160" s="263" t="s">
        <v>87</v>
      </c>
      <c r="B160" s="264"/>
      <c r="C160" s="264"/>
      <c r="D160" s="264"/>
      <c r="E160" s="265"/>
    </row>
    <row r="161" spans="1:5" ht="12.75" hidden="1">
      <c r="A161" s="254" t="s">
        <v>88</v>
      </c>
      <c r="B161" s="255"/>
      <c r="C161" s="255"/>
      <c r="D161" s="255"/>
      <c r="E161" s="256"/>
    </row>
    <row r="162" spans="1:5" ht="12.75" customHeight="1" hidden="1">
      <c r="A162" s="254" t="s">
        <v>89</v>
      </c>
      <c r="B162" s="255"/>
      <c r="C162" s="255"/>
      <c r="D162" s="255"/>
      <c r="E162" s="256"/>
    </row>
    <row r="163" spans="1:5" ht="12.75" hidden="1">
      <c r="A163" s="272" t="s">
        <v>105</v>
      </c>
      <c r="B163" s="273"/>
      <c r="C163" s="273"/>
      <c r="D163" s="273"/>
      <c r="E163" s="274"/>
    </row>
    <row r="164" ht="12.75" hidden="1"/>
    <row r="165" spans="1:5" ht="12.75" hidden="1">
      <c r="A165" s="260" t="s">
        <v>53</v>
      </c>
      <c r="B165" s="261"/>
      <c r="C165" s="261"/>
      <c r="D165" s="261"/>
      <c r="E165" s="262"/>
    </row>
    <row r="166" spans="1:5" ht="12.75" hidden="1">
      <c r="A166" s="263" t="s">
        <v>81</v>
      </c>
      <c r="B166" s="264"/>
      <c r="C166" s="264"/>
      <c r="D166" s="264"/>
      <c r="E166" s="265"/>
    </row>
    <row r="167" spans="1:5" ht="12.75" hidden="1">
      <c r="A167" s="254" t="s">
        <v>82</v>
      </c>
      <c r="B167" s="255"/>
      <c r="C167" s="255"/>
      <c r="D167" s="255"/>
      <c r="E167" s="256"/>
    </row>
    <row r="168" spans="1:5" ht="12.75" hidden="1">
      <c r="A168" s="254" t="s">
        <v>98</v>
      </c>
      <c r="B168" s="255"/>
      <c r="C168" s="255"/>
      <c r="D168" s="255"/>
      <c r="E168" s="256"/>
    </row>
    <row r="169" spans="1:5" ht="12.75" customHeight="1" hidden="1">
      <c r="A169" s="254" t="s">
        <v>83</v>
      </c>
      <c r="B169" s="255"/>
      <c r="C169" s="255"/>
      <c r="D169" s="255"/>
      <c r="E169" s="256"/>
    </row>
    <row r="170" spans="1:5" ht="12.75" customHeight="1" hidden="1">
      <c r="A170" s="254" t="s">
        <v>84</v>
      </c>
      <c r="B170" s="255"/>
      <c r="C170" s="255"/>
      <c r="D170" s="255"/>
      <c r="E170" s="256"/>
    </row>
    <row r="171" spans="1:5" ht="12.75" customHeight="1" hidden="1">
      <c r="A171" s="254" t="s">
        <v>99</v>
      </c>
      <c r="B171" s="255"/>
      <c r="C171" s="255"/>
      <c r="D171" s="255"/>
      <c r="E171" s="256"/>
    </row>
    <row r="172" spans="1:5" ht="12.75" customHeight="1" hidden="1">
      <c r="A172" s="272" t="s">
        <v>85</v>
      </c>
      <c r="B172" s="275"/>
      <c r="C172" s="275"/>
      <c r="D172" s="275"/>
      <c r="E172" s="276"/>
    </row>
  </sheetData>
  <sheetProtection/>
  <mergeCells count="105">
    <mergeCell ref="A165:E165"/>
    <mergeCell ref="A172:E172"/>
    <mergeCell ref="A166:E166"/>
    <mergeCell ref="A167:E167"/>
    <mergeCell ref="A168:E168"/>
    <mergeCell ref="A169:E169"/>
    <mergeCell ref="A170:E170"/>
    <mergeCell ref="A171:E171"/>
    <mergeCell ref="A153:E153"/>
    <mergeCell ref="A154:E154"/>
    <mergeCell ref="A155:E155"/>
    <mergeCell ref="A156:E156"/>
    <mergeCell ref="A162:E162"/>
    <mergeCell ref="A163:E163"/>
    <mergeCell ref="A160:E160"/>
    <mergeCell ref="A161:E161"/>
    <mergeCell ref="A157:E157"/>
    <mergeCell ref="A159:E159"/>
    <mergeCell ref="A138:E138"/>
    <mergeCell ref="A146:E146"/>
    <mergeCell ref="A147:E147"/>
    <mergeCell ref="A148:E148"/>
    <mergeCell ref="A149:E149"/>
    <mergeCell ref="A152:E152"/>
    <mergeCell ref="A136:E136"/>
    <mergeCell ref="A137:E137"/>
    <mergeCell ref="A151:E151"/>
    <mergeCell ref="A139:E139"/>
    <mergeCell ref="A140:E140"/>
    <mergeCell ref="A141:E141"/>
    <mergeCell ref="A142:E142"/>
    <mergeCell ref="A143:E143"/>
    <mergeCell ref="A144:E144"/>
    <mergeCell ref="A145:E145"/>
    <mergeCell ref="A135:E135"/>
    <mergeCell ref="A35:G35"/>
    <mergeCell ref="B36:G36"/>
    <mergeCell ref="B37:G37"/>
    <mergeCell ref="B38:G38"/>
    <mergeCell ref="D115:E115"/>
    <mergeCell ref="D116:E116"/>
    <mergeCell ref="B123:G123"/>
    <mergeCell ref="A134:E134"/>
    <mergeCell ref="B48:G48"/>
    <mergeCell ref="A46:G46"/>
    <mergeCell ref="B47:G47"/>
    <mergeCell ref="B61:G61"/>
    <mergeCell ref="B125:G125"/>
    <mergeCell ref="B49:G49"/>
    <mergeCell ref="B50:G50"/>
    <mergeCell ref="B51:G51"/>
    <mergeCell ref="B52:G52"/>
    <mergeCell ref="A54:G54"/>
    <mergeCell ref="A55:G55"/>
    <mergeCell ref="A130:E130"/>
    <mergeCell ref="A131:E131"/>
    <mergeCell ref="A132:E132"/>
    <mergeCell ref="B122:G122"/>
    <mergeCell ref="A117:F117"/>
    <mergeCell ref="A120:G120"/>
    <mergeCell ref="B126:G126"/>
    <mergeCell ref="B127:G127"/>
    <mergeCell ref="B128:G128"/>
    <mergeCell ref="A63:G63"/>
    <mergeCell ref="A90:G90"/>
    <mergeCell ref="A121:G121"/>
    <mergeCell ref="B13:G13"/>
    <mergeCell ref="B22:G22"/>
    <mergeCell ref="B30:G30"/>
    <mergeCell ref="B43:G43"/>
    <mergeCell ref="B56:G56"/>
    <mergeCell ref="B57:G57"/>
    <mergeCell ref="A45:G45"/>
    <mergeCell ref="A20:G20"/>
    <mergeCell ref="B21:G21"/>
    <mergeCell ref="B39:G39"/>
    <mergeCell ref="A133:E133"/>
    <mergeCell ref="B58:G58"/>
    <mergeCell ref="B59:G59"/>
    <mergeCell ref="B60:G60"/>
    <mergeCell ref="B124:G124"/>
    <mergeCell ref="B40:G40"/>
    <mergeCell ref="B42:G42"/>
    <mergeCell ref="A1:G1"/>
    <mergeCell ref="D3:G3"/>
    <mergeCell ref="F4:G4"/>
    <mergeCell ref="B5:G5"/>
    <mergeCell ref="A7:G7"/>
    <mergeCell ref="B14:G14"/>
    <mergeCell ref="B24:G24"/>
    <mergeCell ref="A27:G27"/>
    <mergeCell ref="A28:G28"/>
    <mergeCell ref="B29:G29"/>
    <mergeCell ref="B31:G31"/>
    <mergeCell ref="B41:G41"/>
    <mergeCell ref="A34:G34"/>
    <mergeCell ref="B15:G15"/>
    <mergeCell ref="B16:G16"/>
    <mergeCell ref="A19:G19"/>
    <mergeCell ref="A8:G8"/>
    <mergeCell ref="B9:G9"/>
    <mergeCell ref="B10:G10"/>
    <mergeCell ref="B11:G11"/>
    <mergeCell ref="B12:G12"/>
    <mergeCell ref="B23:G23"/>
  </mergeCells>
  <dataValidations count="11">
    <dataValidation type="list" allowBlank="1" showInputMessage="1" sqref="G20">
      <formula1>G154:G157</formula1>
    </dataValidation>
    <dataValidation type="list" allowBlank="1" showInputMessage="1" sqref="A20:F20">
      <formula1>A152:A157</formula1>
    </dataValidation>
    <dataValidation type="list" allowBlank="1" showInputMessage="1" sqref="A8">
      <formula1>A130:A149</formula1>
    </dataValidation>
    <dataValidation type="list" allowBlank="1" showInputMessage="1" sqref="A35:G35">
      <formula1>A166:A172</formula1>
    </dataValidation>
    <dataValidation type="list" allowBlank="1" showInputMessage="1" sqref="A28:G28">
      <formula1>A160:A163</formula1>
    </dataValidation>
    <dataValidation type="list" allowBlank="1" showInputMessage="1" sqref="A46:G46">
      <formula1>A168:A174</formula1>
    </dataValidation>
    <dataValidation type="list" allowBlank="1" showInputMessage="1" sqref="A55:G55">
      <formula1>A169:A175</formula1>
    </dataValidation>
    <dataValidation type="list" allowBlank="1" showInputMessage="1" sqref="B106:B109">
      <formula1>"Select type…, Staffing, Hardware, Software, Infrastructure, Reduced Congestion Cost, Consumer Savings"</formula1>
    </dataValidation>
    <dataValidation type="list" allowBlank="1" showInputMessage="1" sqref="B67">
      <formula1>"Select type…, Project, O&amp;M"</formula1>
    </dataValidation>
    <dataValidation type="list" allowBlank="1" showInputMessage="1" sqref="B84:B85">
      <formula1>"Select type…, Staff, Hardware"</formula1>
    </dataValidation>
    <dataValidation type="list" allowBlank="1" showInputMessage="1" sqref="B69:B72 B94 B79:B83 B96:B99">
      <formula1>"Select type…, Staffing, Hardware, Software, Infrastructure"</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3" max="255" man="1"/>
  </rowBreaks>
</worksheet>
</file>

<file path=xl/worksheets/sheet7.xml><?xml version="1.0" encoding="utf-8"?>
<worksheet xmlns="http://schemas.openxmlformats.org/spreadsheetml/2006/main" xmlns:r="http://schemas.openxmlformats.org/officeDocument/2006/relationships">
  <sheetPr>
    <tabColor indexed="13"/>
  </sheetPr>
  <dimension ref="A1:O909"/>
  <sheetViews>
    <sheetView zoomScalePageLayoutView="0" workbookViewId="0" topLeftCell="A1">
      <selection activeCell="C62" sqref="C62:D62"/>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76" t="s">
        <v>56</v>
      </c>
      <c r="B1" s="177"/>
      <c r="C1" s="177"/>
      <c r="D1" s="177"/>
      <c r="E1" s="177"/>
      <c r="F1" s="177"/>
      <c r="G1" s="177"/>
      <c r="H1" s="178"/>
      <c r="I1" s="6"/>
      <c r="O1" s="7"/>
    </row>
    <row r="2" spans="1:15" ht="15" customHeight="1" thickBot="1" thickTop="1">
      <c r="A2" s="179"/>
      <c r="B2" s="179"/>
      <c r="C2" s="179"/>
      <c r="D2" s="179"/>
      <c r="E2" s="179"/>
      <c r="F2" s="179"/>
      <c r="G2" s="179"/>
      <c r="H2" s="179"/>
      <c r="I2" s="6"/>
      <c r="O2" s="7"/>
    </row>
    <row r="3" spans="1:15" ht="16.5" thickBot="1">
      <c r="A3" s="165" t="s">
        <v>46</v>
      </c>
      <c r="B3" s="166"/>
      <c r="C3" s="166"/>
      <c r="D3" s="166"/>
      <c r="E3" s="166"/>
      <c r="F3" s="166"/>
      <c r="G3" s="166"/>
      <c r="H3" s="167"/>
      <c r="I3" s="6"/>
      <c r="M3" s="8"/>
      <c r="N3" s="1"/>
      <c r="O3" s="7"/>
    </row>
    <row r="4" spans="1:15" ht="37.5" customHeight="1">
      <c r="A4" s="22" t="s">
        <v>22</v>
      </c>
      <c r="B4" s="103" t="str">
        <f>IF(ISBLANK('SCR760-8 Detail'!B3),"",'SCR760-8 Detail'!B3)</f>
        <v>SCR760-8</v>
      </c>
      <c r="C4" s="180" t="s">
        <v>1</v>
      </c>
      <c r="D4" s="181"/>
      <c r="E4" s="182" t="s">
        <v>2</v>
      </c>
      <c r="F4" s="182"/>
      <c r="G4" s="183" t="str">
        <f>IF(ISBLANK('SCR760-8 Detail'!F4),"",'SCR760-8 Detail'!F4)</f>
        <v>ERCOT and TSPs</v>
      </c>
      <c r="H4" s="184"/>
      <c r="I4" s="9"/>
      <c r="O4" s="7"/>
    </row>
    <row r="5" spans="1:15" ht="12.75">
      <c r="A5" s="188" t="s">
        <v>4</v>
      </c>
      <c r="B5" s="190" t="str">
        <f>IF(ISBLANK('SCR760-8 Detail'!D3),"",'SCR760-8 Detail'!D3)</f>
        <v>Recommended Changes Needed from Information Model Manager and Topology Processor for Planning Models</v>
      </c>
      <c r="C5" s="191"/>
      <c r="D5" s="192"/>
      <c r="E5" s="196" t="s">
        <v>0</v>
      </c>
      <c r="F5" s="197"/>
      <c r="G5" s="183" t="str">
        <f>IF(ISBLANK('SCR760-8 Detail'!B4),"",'SCR760-8 Detail'!B4)</f>
        <v>SSWG</v>
      </c>
      <c r="H5" s="184"/>
      <c r="I5" s="9"/>
      <c r="O5" s="7"/>
    </row>
    <row r="6" spans="1:15" ht="12.75">
      <c r="A6" s="189"/>
      <c r="B6" s="193"/>
      <c r="C6" s="194"/>
      <c r="D6" s="195"/>
      <c r="E6" s="196" t="s">
        <v>3</v>
      </c>
      <c r="F6" s="197"/>
      <c r="G6" s="174">
        <f>IF(ISBLANK('SCR760-8 Detail'!D4),"",'SCR760-8 Detail'!D4)</f>
        <v>40611</v>
      </c>
      <c r="H6" s="175"/>
      <c r="I6" s="9"/>
      <c r="O6" s="7"/>
    </row>
    <row r="7" spans="1:15" ht="49.5" customHeight="1">
      <c r="A7" s="94" t="s">
        <v>57</v>
      </c>
      <c r="B7" s="162" t="str">
        <f>IF(ISBLANK('SCR760-8 Detail'!B5),"",'SCR760-8 Detail'!B5)</f>
        <v>Allow representation of a phase shift for an autotransformer winding in the Topology Processor PSS/E cases. Topology Processor should check the value in the “Connection Type” attribute between TransformerWindings objects.  If two windings are Y-Δ, then process as a 30 degree phase shift.
</v>
      </c>
      <c r="C7" s="163"/>
      <c r="D7" s="163"/>
      <c r="E7" s="163"/>
      <c r="F7" s="163"/>
      <c r="G7" s="163"/>
      <c r="H7" s="164"/>
      <c r="I7" s="9"/>
      <c r="O7" s="7"/>
    </row>
    <row r="8" spans="1:15" ht="9.75" customHeight="1" thickBot="1">
      <c r="A8" s="10"/>
      <c r="B8" s="10"/>
      <c r="C8" s="10"/>
      <c r="D8" s="10"/>
      <c r="E8" s="10"/>
      <c r="F8" s="10"/>
      <c r="G8" s="10"/>
      <c r="H8" s="10"/>
      <c r="I8" s="9"/>
      <c r="O8" s="7"/>
    </row>
    <row r="9" spans="1:9" ht="16.5" thickBot="1">
      <c r="A9" s="165" t="s">
        <v>60</v>
      </c>
      <c r="B9" s="166"/>
      <c r="C9" s="166"/>
      <c r="D9" s="166"/>
      <c r="E9" s="166"/>
      <c r="F9" s="166"/>
      <c r="G9" s="166"/>
      <c r="H9" s="167"/>
      <c r="I9" s="9"/>
    </row>
    <row r="10" spans="1:9" ht="6.75" customHeight="1" hidden="1">
      <c r="A10" s="24"/>
      <c r="B10" s="25"/>
      <c r="C10" s="25"/>
      <c r="D10" s="25"/>
      <c r="E10" s="25"/>
      <c r="F10" s="25"/>
      <c r="G10" s="20"/>
      <c r="H10" s="19"/>
      <c r="I10" s="9"/>
    </row>
    <row r="11" spans="1:9" ht="12.75" hidden="1">
      <c r="A11" s="171">
        <f>IF(ISBLANK('SCR760-8 Detail'!B9),"","1 - "&amp;'SCR760-8 Detail'!B9)</f>
      </c>
      <c r="B11" s="172"/>
      <c r="C11" s="172"/>
      <c r="D11" s="172"/>
      <c r="E11" s="172"/>
      <c r="F11" s="172"/>
      <c r="G11" s="172"/>
      <c r="H11" s="173"/>
      <c r="I11" s="9"/>
    </row>
    <row r="12" spans="1:9" ht="31.5" customHeight="1" hidden="1">
      <c r="A12" s="282">
        <f>IF(ISBLANK('SCR760-8 Detail'!B10),"","2 - "&amp;'SCR760-8 Detail'!B10)</f>
      </c>
      <c r="B12" s="283"/>
      <c r="C12" s="283"/>
      <c r="D12" s="283"/>
      <c r="E12" s="283"/>
      <c r="F12" s="283"/>
      <c r="G12" s="283"/>
      <c r="H12" s="284"/>
      <c r="I12" s="9"/>
    </row>
    <row r="13" spans="1:9" ht="12.75" customHeight="1" hidden="1">
      <c r="A13" s="171">
        <f>IF(ISBLANK('SCR760-8 Detail'!B11),"","3 - "&amp;'SCR760-8 Detail'!B11)</f>
      </c>
      <c r="B13" s="172"/>
      <c r="C13" s="172"/>
      <c r="D13" s="172"/>
      <c r="E13" s="172"/>
      <c r="F13" s="172"/>
      <c r="G13" s="172"/>
      <c r="H13" s="173"/>
      <c r="I13" s="9"/>
    </row>
    <row r="14" spans="1:9" ht="12.75" customHeight="1" hidden="1">
      <c r="A14" s="171"/>
      <c r="B14" s="172"/>
      <c r="C14" s="172"/>
      <c r="D14" s="172"/>
      <c r="E14" s="172"/>
      <c r="F14" s="172"/>
      <c r="G14" s="172"/>
      <c r="H14" s="173"/>
      <c r="I14" s="9"/>
    </row>
    <row r="15" spans="1:9" ht="12.75" customHeight="1" hidden="1">
      <c r="A15" s="171"/>
      <c r="B15" s="172"/>
      <c r="C15" s="172"/>
      <c r="D15" s="172"/>
      <c r="E15" s="172"/>
      <c r="F15" s="172"/>
      <c r="G15" s="172"/>
      <c r="H15" s="173"/>
      <c r="I15" s="9"/>
    </row>
    <row r="16" spans="1:9" ht="12.75" customHeight="1" hidden="1">
      <c r="A16" s="171"/>
      <c r="B16" s="172"/>
      <c r="C16" s="172"/>
      <c r="D16" s="172"/>
      <c r="E16" s="172"/>
      <c r="F16" s="172"/>
      <c r="G16" s="172"/>
      <c r="H16" s="173"/>
      <c r="I16" s="9"/>
    </row>
    <row r="17" spans="1:15" ht="6.75" customHeight="1" thickBot="1">
      <c r="A17" s="10"/>
      <c r="B17" s="10"/>
      <c r="C17" s="10"/>
      <c r="D17" s="10"/>
      <c r="E17" s="10"/>
      <c r="F17" s="10"/>
      <c r="G17" s="10"/>
      <c r="H17" s="10"/>
      <c r="I17" s="9"/>
      <c r="O17" s="7"/>
    </row>
    <row r="18" spans="1:9" ht="16.5" thickBot="1">
      <c r="A18" s="165" t="s">
        <v>52</v>
      </c>
      <c r="B18" s="166"/>
      <c r="C18" s="166"/>
      <c r="D18" s="166"/>
      <c r="E18" s="166"/>
      <c r="F18" s="166"/>
      <c r="G18" s="166"/>
      <c r="H18" s="167"/>
      <c r="I18" s="9"/>
    </row>
    <row r="19" spans="1:9" ht="6.75" customHeight="1" hidden="1">
      <c r="A19" s="22"/>
      <c r="B19" s="23"/>
      <c r="C19" s="23"/>
      <c r="D19" s="23"/>
      <c r="E19" s="23"/>
      <c r="F19" s="23"/>
      <c r="G19" s="36"/>
      <c r="H19" s="37"/>
      <c r="I19" s="9"/>
    </row>
    <row r="20" spans="1:9" ht="24.75" customHeight="1" hidden="1">
      <c r="A20" s="171">
        <f>IF(ISBLANK('SCR760-8 Detail'!B21),"","1 - "&amp;'SCR760-8 Detail'!B21)</f>
      </c>
      <c r="B20" s="172"/>
      <c r="C20" s="172"/>
      <c r="D20" s="172"/>
      <c r="E20" s="172"/>
      <c r="F20" s="172"/>
      <c r="G20" s="172"/>
      <c r="H20" s="173"/>
      <c r="I20" s="9"/>
    </row>
    <row r="21" spans="1:9" ht="6.75" customHeight="1" hidden="1">
      <c r="A21" s="153"/>
      <c r="B21" s="154"/>
      <c r="C21" s="154"/>
      <c r="D21" s="154"/>
      <c r="E21" s="154"/>
      <c r="F21" s="154"/>
      <c r="G21" s="154"/>
      <c r="H21" s="155"/>
      <c r="I21" s="9"/>
    </row>
    <row r="22" spans="1:9" ht="7.5" customHeight="1" hidden="1">
      <c r="A22" s="153"/>
      <c r="B22" s="154"/>
      <c r="C22" s="154"/>
      <c r="D22" s="154"/>
      <c r="E22" s="154"/>
      <c r="F22" s="154"/>
      <c r="G22" s="154"/>
      <c r="H22" s="155"/>
      <c r="I22" s="9"/>
    </row>
    <row r="23" spans="1:9" ht="6.75" customHeight="1" hidden="1">
      <c r="A23" s="185">
        <f>IF(ISBLANK('SCR760-8 Detail'!B24),"","4 - "&amp;'SCR760-8 Detail'!B24)</f>
      </c>
      <c r="B23" s="186"/>
      <c r="C23" s="186"/>
      <c r="D23" s="186"/>
      <c r="E23" s="186"/>
      <c r="F23" s="186"/>
      <c r="G23" s="186"/>
      <c r="H23" s="187"/>
      <c r="I23" s="9"/>
    </row>
    <row r="24" spans="1:9" s="13" customFormat="1" ht="6.75" customHeight="1" thickBot="1">
      <c r="A24" s="88"/>
      <c r="B24" s="88"/>
      <c r="C24" s="88"/>
      <c r="D24" s="89"/>
      <c r="E24" s="89"/>
      <c r="F24" s="89"/>
      <c r="G24" s="89"/>
      <c r="H24" s="91"/>
      <c r="I24" s="12"/>
    </row>
    <row r="25" spans="1:9" ht="16.5" thickBot="1">
      <c r="A25" s="165" t="s">
        <v>179</v>
      </c>
      <c r="B25" s="166"/>
      <c r="C25" s="166"/>
      <c r="D25" s="166"/>
      <c r="E25" s="166"/>
      <c r="F25" s="166"/>
      <c r="G25" s="166"/>
      <c r="H25" s="167"/>
      <c r="I25" s="9"/>
    </row>
    <row r="26" spans="1:9" ht="6.75" customHeight="1">
      <c r="A26" s="22"/>
      <c r="B26" s="23"/>
      <c r="C26" s="23"/>
      <c r="D26" s="23"/>
      <c r="E26" s="23"/>
      <c r="F26" s="23"/>
      <c r="G26" s="36"/>
      <c r="H26" s="37"/>
      <c r="I26" s="9"/>
    </row>
    <row r="27" spans="1:9" s="137" customFormat="1" ht="30" customHeight="1">
      <c r="A27" s="159" t="str">
        <f>IF(ISBLANK('SCR760-8 Detail'!B29),"","1 - "&amp;'SCR760-8 Detail'!B29)</f>
        <v>1 - This functionality is fully supported via the Model on Demand (MOD).  TSPs can continue to use MOD as designed.</v>
      </c>
      <c r="B27" s="160"/>
      <c r="C27" s="160"/>
      <c r="D27" s="160"/>
      <c r="E27" s="160"/>
      <c r="F27" s="160"/>
      <c r="G27" s="160"/>
      <c r="H27" s="161"/>
      <c r="I27" s="136"/>
    </row>
    <row r="28" spans="1:9" s="137" customFormat="1" ht="30" customHeight="1">
      <c r="A28" s="277" t="str">
        <f>IF(ISBLANK('SCR760-8 Detail'!B30),"","2 - "&amp;'SCR760-8 Detail'!B30)</f>
        <v>2 - ERCOT will load standard Planning Model Change Requests (PMCRs) via the Model on Demand and work with TSPs to resolve discrepancies.  </v>
      </c>
      <c r="B28" s="278"/>
      <c r="C28" s="278"/>
      <c r="D28" s="278"/>
      <c r="E28" s="278"/>
      <c r="F28" s="278"/>
      <c r="G28" s="278"/>
      <c r="H28" s="279"/>
      <c r="I28" s="136"/>
    </row>
    <row r="29" spans="1:9" ht="84.75" customHeight="1">
      <c r="A29" s="168" t="str">
        <f>IF(ISBLANK('SCR760-8 Detail'!B31),"","3 - "&amp;'SCR760-8 Detail'!B31)</f>
        <v>3 - ERCOT will create a MOD environment (TP-MOD) that will use a Topology-Processed seed from NMMS.  ERCOT will use PMCRs (future projects) and profiles submitted by TSPs in order to build future cases. Concurrently, ERCOT will maintain a second MOD environment (SSWG-MOD) that ERCOT will "seed" with an existing SSWG case chosen by SSWG.  ERCOT will submit necessary ERCOT data, facilitate use of the MOD application, and apply TSP submitted PMCRs and Profiles as required for SSWG.   TSPs can include any PMCRs they deem necessary in building cases to support their planning functions but must submit PMCRs that will work in ERCOT TP-MOD environment described above. ERCOT, TSPs, and any other Market Participant will be free to use either or both sets of cases.</v>
      </c>
      <c r="B29" s="169"/>
      <c r="C29" s="169"/>
      <c r="D29" s="169"/>
      <c r="E29" s="169"/>
      <c r="F29" s="169"/>
      <c r="G29" s="169"/>
      <c r="H29" s="170"/>
      <c r="I29" s="9"/>
    </row>
    <row r="30" spans="1:15" ht="6.75" customHeight="1" thickBot="1">
      <c r="A30" s="9"/>
      <c r="B30" s="9"/>
      <c r="C30" s="27"/>
      <c r="E30" s="9"/>
      <c r="F30" s="9"/>
      <c r="G30" s="9"/>
      <c r="H30" s="27"/>
      <c r="I30" s="9"/>
      <c r="J30" s="28"/>
      <c r="K30"/>
      <c r="O30" s="7"/>
    </row>
    <row r="31" spans="1:8" ht="16.5" thickBot="1">
      <c r="A31" s="165" t="s">
        <v>167</v>
      </c>
      <c r="B31" s="166"/>
      <c r="C31" s="166"/>
      <c r="D31" s="166"/>
      <c r="E31" s="166"/>
      <c r="F31" s="166"/>
      <c r="G31" s="166"/>
      <c r="H31" s="167"/>
    </row>
    <row r="32" spans="1:8" ht="6.75" customHeight="1">
      <c r="A32" s="22"/>
      <c r="B32" s="23"/>
      <c r="C32" s="23"/>
      <c r="D32" s="23"/>
      <c r="E32" s="23"/>
      <c r="F32" s="23"/>
      <c r="G32" s="36"/>
      <c r="H32" s="37"/>
    </row>
    <row r="33" spans="1:9" s="137" customFormat="1" ht="30" customHeight="1">
      <c r="A33" s="159" t="str">
        <f>IF(ISBLANK('SCR760-8 Detail'!B36),"","1 - "&amp;'SCR760-8 Detail'!B36)</f>
        <v>1 - The cost to identify equipment needing NOMCR following the implementation of these changes is equal to the cost to identify the equipment needing a standard PMCR prior to implementation of these changes resulting in no cost/benefit. </v>
      </c>
      <c r="B33" s="160"/>
      <c r="C33" s="160"/>
      <c r="D33" s="160"/>
      <c r="E33" s="160"/>
      <c r="F33" s="160"/>
      <c r="G33" s="160"/>
      <c r="H33" s="161"/>
      <c r="I33" s="138"/>
    </row>
    <row r="34" spans="1:9" s="137" customFormat="1" ht="30" customHeight="1">
      <c r="A34" s="277" t="str">
        <f>IF(ISBLANK('SCR760-8 Detail'!B37),"","2 - "&amp;'SCR760-8 Detail'!B37)</f>
        <v>2 - The cost to create NOMCR following the implementation of these changes is equal to the cost to create PMCR prior to implementation of these changes resulting in no cost/benefit.</v>
      </c>
      <c r="B34" s="278"/>
      <c r="C34" s="278"/>
      <c r="D34" s="278"/>
      <c r="E34" s="278"/>
      <c r="F34" s="278"/>
      <c r="G34" s="278"/>
      <c r="H34" s="279"/>
      <c r="I34" s="138"/>
    </row>
    <row r="35" spans="1:9" s="137" customFormat="1" ht="30" customHeight="1">
      <c r="A35" s="277" t="str">
        <f>IF(ISBLANK('SCR760-8 Detail'!B38),"","3 - "&amp;'SCR760-8 Detail'!B38)</f>
        <v>3 - The Topology Processor case is a one-time download before work begins on a new data set case build process.  There will be a minimum of two downloads of the Topology Processor data each year (Data Set A and Data Set B).</v>
      </c>
      <c r="B35" s="278"/>
      <c r="C35" s="278"/>
      <c r="D35" s="278"/>
      <c r="E35" s="278"/>
      <c r="F35" s="278"/>
      <c r="G35" s="278"/>
      <c r="H35" s="279"/>
      <c r="I35" s="138"/>
    </row>
    <row r="36" spans="1:9" s="137" customFormat="1" ht="30" customHeight="1">
      <c r="A36" s="277" t="str">
        <f>IF(ISBLANK('SCR760-8 Detail'!B39),"","4 - "&amp;'SCR760-8 Detail'!B39)</f>
        <v>4 - Costs from the Preliminary Impact Analysis (IA) have been used in the Cost portions of this document based on the mid-point of the range in the Prelimiary IA.</v>
      </c>
      <c r="B36" s="278"/>
      <c r="C36" s="278"/>
      <c r="D36" s="278"/>
      <c r="E36" s="278"/>
      <c r="F36" s="278"/>
      <c r="G36" s="278"/>
      <c r="H36" s="279"/>
      <c r="I36" s="138"/>
    </row>
    <row r="37" spans="1:9" s="137" customFormat="1" ht="87.75" customHeight="1">
      <c r="A37" s="277" t="str">
        <f>IF(ISBLANK('SCR760-8 Detail'!B40),"","5 - "&amp;'SCR760-8 Detail'!B40)</f>
        <v>5 - The Cost-Benefit Analysis considers costs and benefits over a four-year time period because 4 years is generally the depreciation life of software projects from a capital point of view.  Since this project will be capitalized, from an accounting perspective , its economic life will end at 4 years and there is likely to be no salvage value.   The useful life could be much longer than the economic life.   It is very possible that four years from now, a completely different solution will make the SCR760 effort obsolete.  But then there is chance that our SCR760 solution will continue to work.  Because of this unknown, software projects have a standard life of 4 years.  However, it is understood that the operation and maintenance costs outlined as ERCOT and Market Benefits will not end in four years given that conditions causing the need for SCR760 remain the same.</v>
      </c>
      <c r="B37" s="278"/>
      <c r="C37" s="278"/>
      <c r="D37" s="278"/>
      <c r="E37" s="278"/>
      <c r="F37" s="278"/>
      <c r="G37" s="278"/>
      <c r="H37" s="279"/>
      <c r="I37" s="138"/>
    </row>
    <row r="38" spans="1:9" s="137" customFormat="1" ht="30" customHeight="1">
      <c r="A38" s="277" t="str">
        <f>IF(ISBLANK('SCR760-8 Detail'!B41),"","6 - "&amp;'SCR760-8 Detail'!B41)</f>
        <v>6 - Costs and Benefits in Years 1 through 3 have not been escalated for inflation.</v>
      </c>
      <c r="B38" s="278"/>
      <c r="C38" s="278"/>
      <c r="D38" s="278"/>
      <c r="E38" s="278"/>
      <c r="F38" s="278"/>
      <c r="G38" s="278"/>
      <c r="H38" s="279"/>
      <c r="I38" s="138"/>
    </row>
    <row r="39" spans="1:9" s="137" customFormat="1" ht="30" customHeight="1">
      <c r="A39" s="277" t="str">
        <f>IF(ISBLANK('SCR760-8 Detail'!B42),"","7 - "&amp;'SCR760-8 Detail'!B42)</f>
        <v>7 - Staffing Productivity Benefit is calculated as follows: (#standard PMCRs/# PMCRs per hour * hourly rate) * # case building and/or case updating periods per year</v>
      </c>
      <c r="B39" s="278"/>
      <c r="C39" s="278"/>
      <c r="D39" s="278"/>
      <c r="E39" s="278"/>
      <c r="F39" s="278"/>
      <c r="G39" s="278"/>
      <c r="H39" s="279"/>
      <c r="I39" s="138"/>
    </row>
    <row r="40" spans="1:9" s="137" customFormat="1" ht="30" customHeight="1" thickBot="1">
      <c r="A40" s="277" t="str">
        <f>IF(ISBLANK('SCR760-8 Detail'!B43),"","8 - "&amp;'SCR760-8 Detail'!B43)</f>
        <v>8 - The maximum number of records that can be eliminated as a result of the implementation of these changes is three hundred and four (304).</v>
      </c>
      <c r="B40" s="278"/>
      <c r="C40" s="278"/>
      <c r="D40" s="278"/>
      <c r="E40" s="278"/>
      <c r="F40" s="278"/>
      <c r="G40" s="278"/>
      <c r="H40" s="279"/>
      <c r="I40" s="136"/>
    </row>
    <row r="41" spans="1:8" ht="16.5" thickBot="1">
      <c r="A41" s="165" t="s">
        <v>142</v>
      </c>
      <c r="B41" s="166"/>
      <c r="C41" s="166"/>
      <c r="D41" s="166"/>
      <c r="E41" s="166"/>
      <c r="F41" s="166"/>
      <c r="G41" s="166"/>
      <c r="H41" s="167"/>
    </row>
    <row r="42" spans="1:8" ht="6.75" customHeight="1">
      <c r="A42" s="22"/>
      <c r="B42" s="23"/>
      <c r="C42" s="23"/>
      <c r="D42" s="23"/>
      <c r="E42" s="23"/>
      <c r="F42" s="23"/>
      <c r="G42" s="36"/>
      <c r="H42" s="37"/>
    </row>
    <row r="43" spans="1:9" s="137" customFormat="1" ht="30" customHeight="1">
      <c r="A43" s="159" t="str">
        <f>IF(ISBLANK('SCR760-8 Detail'!B47),"","1 - "&amp;'SCR760-8 Detail'!B47)</f>
        <v>1 - ERCOT is responsible for reviewing and accepting standard PMCRs submitted by TSPs.  </v>
      </c>
      <c r="B43" s="160"/>
      <c r="C43" s="160"/>
      <c r="D43" s="160"/>
      <c r="E43" s="160"/>
      <c r="F43" s="160"/>
      <c r="G43" s="160"/>
      <c r="H43" s="161"/>
      <c r="I43" s="138"/>
    </row>
    <row r="44" spans="1:9" s="137" customFormat="1" ht="30" customHeight="1">
      <c r="A44" s="159" t="str">
        <f>IF(ISBLANK('SCR760-8 Detail'!B48),"","2 - "&amp;'SCR760-8 Detail'!B48)</f>
        <v>2 - ERCOT is responsible for reviewing and validating NOMCRs</v>
      </c>
      <c r="B44" s="160"/>
      <c r="C44" s="160"/>
      <c r="D44" s="160"/>
      <c r="E44" s="160"/>
      <c r="F44" s="160"/>
      <c r="G44" s="160"/>
      <c r="H44" s="161"/>
      <c r="I44" s="138"/>
    </row>
    <row r="45" spans="1:9" s="137" customFormat="1" ht="30" customHeight="1">
      <c r="A45" s="159" t="str">
        <f>IF(ISBLANK('SCR760-8 Detail'!B49),"","3 - "&amp;'SCR760-8 Detail'!B49)</f>
        <v>3 - Benefit is derived from one time entry for NOMCR versus review of standard PMCRs at case building and/or case updating time to make sure it is needed x 10 case building and/or case updating periods per year.</v>
      </c>
      <c r="B45" s="160"/>
      <c r="C45" s="160"/>
      <c r="D45" s="160"/>
      <c r="E45" s="160"/>
      <c r="F45" s="160"/>
      <c r="G45" s="160"/>
      <c r="H45" s="161"/>
      <c r="I45" s="138"/>
    </row>
    <row r="46" spans="1:9" s="137" customFormat="1" ht="30" customHeight="1">
      <c r="A46" s="159" t="str">
        <f>IF(ISBLANK('SCR760-8 Detail'!B50),"","4 - "&amp;'SCR760-8 Detail'!B50)</f>
        <v>4 - The benefit is measured as the annual time saved because there are fewer PMCRs to review during each case building and/or case updating period following the implementation of these changes.</v>
      </c>
      <c r="B46" s="160"/>
      <c r="C46" s="160"/>
      <c r="D46" s="160"/>
      <c r="E46" s="160"/>
      <c r="F46" s="160"/>
      <c r="G46" s="160"/>
      <c r="H46" s="161"/>
      <c r="I46" s="138"/>
    </row>
    <row r="47" spans="1:9" s="137" customFormat="1" ht="30" customHeight="1">
      <c r="A47" s="159" t="str">
        <f>IF(ISBLANK('SCR760-8 Detail'!B51),"","5 - "&amp;'SCR760-8 Detail'!B51)</f>
        <v>5 - ERCOT uses a blended rate of $65/hour for internal labor for all project estimates.</v>
      </c>
      <c r="B47" s="160"/>
      <c r="C47" s="160"/>
      <c r="D47" s="160"/>
      <c r="E47" s="160"/>
      <c r="F47" s="160"/>
      <c r="G47" s="160"/>
      <c r="H47" s="161"/>
      <c r="I47" s="138"/>
    </row>
    <row r="48" spans="1:9" s="137" customFormat="1" ht="30" customHeight="1" thickBot="1">
      <c r="A48" s="159" t="str">
        <f>IF(ISBLANK('SCR760-8 Detail'!B52),"","6 - "&amp;'SCR760-8 Detail'!B52)</f>
        <v>6 - On average, ten (10) standard PMCRs can be reviewed and accepted per hour.</v>
      </c>
      <c r="B48" s="160"/>
      <c r="C48" s="160"/>
      <c r="D48" s="160"/>
      <c r="E48" s="160"/>
      <c r="F48" s="160"/>
      <c r="G48" s="160"/>
      <c r="H48" s="161"/>
      <c r="I48" s="138"/>
    </row>
    <row r="49" spans="1:8" ht="16.5" thickBot="1">
      <c r="A49" s="165" t="s">
        <v>143</v>
      </c>
      <c r="B49" s="166"/>
      <c r="C49" s="166"/>
      <c r="D49" s="166"/>
      <c r="E49" s="166"/>
      <c r="F49" s="166"/>
      <c r="G49" s="166"/>
      <c r="H49" s="167"/>
    </row>
    <row r="50" spans="1:8" ht="6.75" customHeight="1">
      <c r="A50" s="22"/>
      <c r="B50" s="23"/>
      <c r="C50" s="23"/>
      <c r="D50" s="23"/>
      <c r="E50" s="23"/>
      <c r="F50" s="23"/>
      <c r="G50" s="36"/>
      <c r="H50" s="37"/>
    </row>
    <row r="51" spans="1:9" s="137" customFormat="1" ht="30" customHeight="1">
      <c r="A51" s="159" t="str">
        <f>IF(ISBLANK('SCR760-8 Detail'!B57),"","1 - "&amp;'SCR760-8 Detail'!B57)</f>
        <v>1 - TSPs are responsible for the creation, review and maintenance of standard PMCRs.</v>
      </c>
      <c r="B51" s="160"/>
      <c r="C51" s="160"/>
      <c r="D51" s="160"/>
      <c r="E51" s="160"/>
      <c r="F51" s="160"/>
      <c r="G51" s="160"/>
      <c r="H51" s="161"/>
      <c r="I51" s="138"/>
    </row>
    <row r="52" spans="1:9" s="137" customFormat="1" ht="30" customHeight="1">
      <c r="A52" s="159" t="str">
        <f>IF(ISBLANK('SCR760-8 Detail'!B58),"","2 - "&amp;'SCR760-8 Detail'!B58)</f>
        <v>2 - TSPs are responsible for the creation and submittal of NOMCRs</v>
      </c>
      <c r="B52" s="160"/>
      <c r="C52" s="160"/>
      <c r="D52" s="160"/>
      <c r="E52" s="160"/>
      <c r="F52" s="160"/>
      <c r="G52" s="160"/>
      <c r="H52" s="161"/>
      <c r="I52" s="138"/>
    </row>
    <row r="53" spans="1:9" s="137" customFormat="1" ht="30" customHeight="1">
      <c r="A53" s="159" t="str">
        <f>IF(ISBLANK('SCR760-8 Detail'!B59),"","3 - "&amp;'SCR760-8 Detail'!B59)</f>
        <v>3 - All standard PMCRs will be built from scratch and reviewed for each model each time there is a Topology Processor download and reviewed for quarterly updates to avoid data errors.</v>
      </c>
      <c r="B53" s="160"/>
      <c r="C53" s="160"/>
      <c r="D53" s="160"/>
      <c r="E53" s="160"/>
      <c r="F53" s="160"/>
      <c r="G53" s="160"/>
      <c r="H53" s="161"/>
      <c r="I53" s="138"/>
    </row>
    <row r="54" spans="1:9" s="137" customFormat="1" ht="30" customHeight="1">
      <c r="A54" s="159" t="str">
        <f>IF(ISBLANK('SCR760-8 Detail'!B60),"","4 - "&amp;'SCR760-8 Detail'!B60)</f>
        <v>4 - Benefit is derived from one time entry for NOMCR versus creation and review of standard PMCRs at case building and/or case updating time to make sure it is needed x 10 case building and/or case updating periods per year.</v>
      </c>
      <c r="B54" s="160"/>
      <c r="C54" s="160"/>
      <c r="D54" s="160"/>
      <c r="E54" s="160"/>
      <c r="F54" s="160"/>
      <c r="G54" s="160"/>
      <c r="H54" s="161"/>
      <c r="I54" s="138"/>
    </row>
    <row r="55" spans="1:9" s="137" customFormat="1" ht="30" customHeight="1">
      <c r="A55" s="159" t="str">
        <f>IF(ISBLANK('SCR760-8 Detail'!B61),"","5 - "&amp;'SCR760-8 Detail'!B61)</f>
        <v>5 - Experienced transmission planners must be responsible for creating standard PMCRs.  The hourly rate of $100 reflects the fully loaded cost of such an employee.</v>
      </c>
      <c r="B55" s="160"/>
      <c r="C55" s="160"/>
      <c r="D55" s="160"/>
      <c r="E55" s="160"/>
      <c r="F55" s="160"/>
      <c r="G55" s="160"/>
      <c r="H55" s="161"/>
      <c r="I55" s="138"/>
    </row>
    <row r="56" spans="1:9" s="137" customFormat="1" ht="30" customHeight="1" thickBot="1">
      <c r="A56" s="159" t="str">
        <f>IF(ISBLANK('SCR760-8 Detail'!B62),"","6 - "&amp;'SCR760-8 Detail'!B62)</f>
        <v>6 - On average, six (6) standard PMCRs can be created and submitted per hour.</v>
      </c>
      <c r="B56" s="160"/>
      <c r="C56" s="160"/>
      <c r="D56" s="160"/>
      <c r="E56" s="160"/>
      <c r="F56" s="160"/>
      <c r="G56" s="160"/>
      <c r="H56" s="161"/>
      <c r="I56" s="138"/>
    </row>
    <row r="57" spans="1:15" ht="16.5" thickBot="1">
      <c r="A57" s="165" t="s">
        <v>70</v>
      </c>
      <c r="B57" s="166"/>
      <c r="C57" s="166"/>
      <c r="D57" s="166"/>
      <c r="E57" s="166"/>
      <c r="F57" s="166"/>
      <c r="G57" s="166"/>
      <c r="H57" s="167"/>
      <c r="I57" s="9"/>
      <c r="O57" s="7"/>
    </row>
    <row r="58" spans="1:15" ht="7.5" customHeight="1">
      <c r="A58" s="29"/>
      <c r="B58" s="14"/>
      <c r="C58" s="14"/>
      <c r="D58" s="14"/>
      <c r="E58" s="14"/>
      <c r="F58" s="14"/>
      <c r="G58" s="14"/>
      <c r="H58" s="30"/>
      <c r="I58" s="9"/>
      <c r="O58" s="7"/>
    </row>
    <row r="59" spans="1:15" ht="15.75" customHeight="1">
      <c r="A59" s="125" t="s">
        <v>69</v>
      </c>
      <c r="B59" s="1" t="s">
        <v>5</v>
      </c>
      <c r="C59" s="198">
        <f>ROUND('SCR760-8 Detail'!C69+'SCR760-8 Detail'!J69,2-LEN(INT('SCR760-8 Detail'!C69+'SCR760-8 Detail'!J69)))</f>
        <v>110000</v>
      </c>
      <c r="D59" s="198"/>
      <c r="E59" s="4"/>
      <c r="F59" s="1"/>
      <c r="G59" s="1"/>
      <c r="H59" s="209" t="s">
        <v>71</v>
      </c>
      <c r="I59" s="9"/>
      <c r="O59" s="7"/>
    </row>
    <row r="60" spans="1:15" ht="15.75">
      <c r="A60" s="31"/>
      <c r="B60" s="1" t="s">
        <v>6</v>
      </c>
      <c r="C60" s="198">
        <f>ROUND('SCR760-8 Detail'!C96+'SCR760-8 Detail'!J96,2-LEN(INT('SCR760-8 Detail'!C96+'SCR760-8 Detail'!J96)))</f>
        <v>0</v>
      </c>
      <c r="D60" s="198"/>
      <c r="E60" s="4"/>
      <c r="F60" s="1"/>
      <c r="G60" s="1"/>
      <c r="H60" s="210"/>
      <c r="I60" s="9"/>
      <c r="O60" s="7"/>
    </row>
    <row r="61" spans="1:15" ht="15.75">
      <c r="A61" s="31"/>
      <c r="B61" s="212" t="s">
        <v>7</v>
      </c>
      <c r="C61" s="212"/>
      <c r="D61" s="213">
        <f>ROUND(C59+C60,2-LEN(INT(C59+C60)))</f>
        <v>110000</v>
      </c>
      <c r="E61" s="213"/>
      <c r="F61" s="1"/>
      <c r="G61" s="1"/>
      <c r="H61" s="211"/>
      <c r="I61" s="9"/>
      <c r="O61" s="7"/>
    </row>
    <row r="62" spans="1:15" ht="15.75">
      <c r="A62" s="32"/>
      <c r="B62" s="1" t="s">
        <v>68</v>
      </c>
      <c r="C62" s="198">
        <f>ROUND(SUM('SCR760-8 Detail'!C71:C74)+SUM('SCR760-8 Detail'!J71:J74),2-LEN(INT(SUM('SCR760-8 Detail'!C71:C74)+SUM('SCR760-8 Detail'!J71:J74))))</f>
        <v>20000</v>
      </c>
      <c r="D62" s="198"/>
      <c r="E62" s="4"/>
      <c r="F62" s="1"/>
      <c r="G62" s="1"/>
      <c r="H62" s="17"/>
      <c r="I62" s="9"/>
      <c r="O62" s="7"/>
    </row>
    <row r="63" spans="1:15" ht="15.75">
      <c r="A63" s="32"/>
      <c r="B63" s="1" t="s">
        <v>8</v>
      </c>
      <c r="C63" s="198">
        <f>ROUND(SUM('SCR760-8 Detail'!C98:C101)+SUM('SCR760-8 Detail'!J98:J101),2-LEN(INT(SUM('SCR760-8 Detail'!C98:C101)+SUM('SCR760-8 Detail'!J98:J101))))</f>
        <v>0</v>
      </c>
      <c r="D63" s="198"/>
      <c r="E63" s="4"/>
      <c r="F63" s="1"/>
      <c r="G63" s="1"/>
      <c r="H63" s="17"/>
      <c r="I63" s="9"/>
      <c r="O63" s="7"/>
    </row>
    <row r="64" spans="1:15" ht="15.75">
      <c r="A64" s="32"/>
      <c r="B64" s="212" t="s">
        <v>9</v>
      </c>
      <c r="C64" s="212"/>
      <c r="D64" s="214">
        <f>C62+C63</f>
        <v>20000</v>
      </c>
      <c r="E64" s="214"/>
      <c r="F64" s="1"/>
      <c r="G64" s="1"/>
      <c r="H64" s="17"/>
      <c r="I64" s="9"/>
      <c r="O64" s="7"/>
    </row>
    <row r="65" spans="1:15" ht="15.75">
      <c r="A65" s="32"/>
      <c r="B65" s="1"/>
      <c r="C65" s="1"/>
      <c r="D65" s="1"/>
      <c r="E65" s="1"/>
      <c r="F65" s="201">
        <f>ROUND(D61+D64,2-LEN(INT(D61+D64)))</f>
        <v>130000</v>
      </c>
      <c r="G65" s="201"/>
      <c r="H65" s="126" t="s">
        <v>10</v>
      </c>
      <c r="I65" s="9"/>
      <c r="O65" s="7"/>
    </row>
    <row r="66" spans="1:15" ht="6.75" customHeight="1">
      <c r="A66" s="33"/>
      <c r="B66" s="1"/>
      <c r="C66" s="1"/>
      <c r="D66" s="1"/>
      <c r="E66" s="1"/>
      <c r="F66" s="4"/>
      <c r="G66" s="4"/>
      <c r="H66" s="34"/>
      <c r="I66" s="9"/>
      <c r="O66" s="7"/>
    </row>
    <row r="67" spans="1:15" ht="15.75">
      <c r="A67" s="125" t="s">
        <v>11</v>
      </c>
      <c r="B67" s="1" t="s">
        <v>12</v>
      </c>
      <c r="C67" s="198">
        <f>ROUND('SCR760-8 Detail'!C89,2-LEN(INT('SCR760-8 Detail'!C89)))</f>
        <v>73000</v>
      </c>
      <c r="D67" s="198"/>
      <c r="E67" s="1"/>
      <c r="F67" s="4"/>
      <c r="G67" s="4"/>
      <c r="H67" s="34"/>
      <c r="I67" s="9"/>
      <c r="O67" s="7"/>
    </row>
    <row r="68" spans="1:15" ht="15.75">
      <c r="A68" s="31"/>
      <c r="B68" s="1" t="s">
        <v>13</v>
      </c>
      <c r="C68" s="198">
        <f>ROUND('SCR760-8 Detail'!C113,2-LEN(INT('SCR760-8 Detail'!C113)))</f>
        <v>190000</v>
      </c>
      <c r="D68" s="198"/>
      <c r="E68" s="1"/>
      <c r="F68" s="4"/>
      <c r="G68" s="4"/>
      <c r="H68" s="34"/>
      <c r="I68" s="9"/>
      <c r="O68" s="7"/>
    </row>
    <row r="69" spans="1:15" ht="15.75">
      <c r="A69" s="31"/>
      <c r="B69" s="1"/>
      <c r="C69" s="1"/>
      <c r="D69" s="15"/>
      <c r="E69" s="15"/>
      <c r="F69" s="201">
        <f>ROUND(C67+C68,2-LEN(INT(C67+C68)))</f>
        <v>260000</v>
      </c>
      <c r="G69" s="201"/>
      <c r="H69" s="126" t="s">
        <v>14</v>
      </c>
      <c r="I69" s="9"/>
      <c r="O69" s="7"/>
    </row>
    <row r="70" spans="1:15" ht="6.75" customHeight="1">
      <c r="A70" s="31"/>
      <c r="B70" s="1"/>
      <c r="C70" s="1"/>
      <c r="D70" s="1"/>
      <c r="E70" s="1"/>
      <c r="F70" s="4"/>
      <c r="G70" s="4"/>
      <c r="H70" s="17"/>
      <c r="I70" s="9"/>
      <c r="O70" s="7"/>
    </row>
    <row r="71" spans="1:15" ht="16.5" thickBot="1">
      <c r="A71" s="31"/>
      <c r="B71" s="1"/>
      <c r="C71" s="202" t="s">
        <v>43</v>
      </c>
      <c r="D71" s="202"/>
      <c r="E71" s="202"/>
      <c r="F71" s="203">
        <f>ROUND(F69-F65,3-LEN(INT(F69-F65)))</f>
        <v>130000</v>
      </c>
      <c r="G71" s="203"/>
      <c r="H71" s="17"/>
      <c r="I71" s="9"/>
      <c r="O71" s="7"/>
    </row>
    <row r="72" spans="1:15" ht="7.5" customHeight="1" thickTop="1">
      <c r="A72" s="35"/>
      <c r="B72" s="20"/>
      <c r="C72" s="20"/>
      <c r="D72" s="20"/>
      <c r="E72" s="20"/>
      <c r="F72" s="20"/>
      <c r="G72" s="20"/>
      <c r="H72" s="19"/>
      <c r="I72" s="9"/>
      <c r="O72" s="7"/>
    </row>
    <row r="73" spans="1:15" ht="19.5" customHeight="1">
      <c r="A73" s="18"/>
      <c r="B73" s="9"/>
      <c r="C73" s="27"/>
      <c r="G73" s="9"/>
      <c r="H73" s="27"/>
      <c r="I73" s="9"/>
      <c r="O73" s="7"/>
    </row>
    <row r="74" spans="1:9" ht="13.5" customHeight="1">
      <c r="A74" s="1"/>
      <c r="B74" s="1"/>
      <c r="C74" s="1"/>
      <c r="D74" s="1"/>
      <c r="E74" s="1"/>
      <c r="F74" s="1"/>
      <c r="G74" s="1"/>
      <c r="H74" s="1"/>
      <c r="I74" s="9"/>
    </row>
    <row r="75" spans="1:9" ht="15" customHeight="1">
      <c r="A75" s="1"/>
      <c r="B75" s="1"/>
      <c r="C75" s="1"/>
      <c r="D75" s="1"/>
      <c r="E75" s="1"/>
      <c r="F75" s="1"/>
      <c r="G75" s="1"/>
      <c r="H75" s="1"/>
      <c r="I75" s="9"/>
    </row>
    <row r="76" spans="1:9" ht="16.5" hidden="1" thickBot="1">
      <c r="A76" s="204" t="s">
        <v>23</v>
      </c>
      <c r="B76" s="205"/>
      <c r="C76" s="205"/>
      <c r="D76" s="205"/>
      <c r="E76" s="205"/>
      <c r="F76" s="205"/>
      <c r="G76" s="205"/>
      <c r="H76" s="206"/>
      <c r="I76" s="9"/>
    </row>
    <row r="77" spans="1:9" ht="12.75" hidden="1">
      <c r="A77" s="38"/>
      <c r="B77" s="39"/>
      <c r="C77" s="39"/>
      <c r="D77" s="39"/>
      <c r="E77" s="39"/>
      <c r="F77" s="39"/>
      <c r="G77" s="39"/>
      <c r="H77" s="30"/>
      <c r="I77" s="9"/>
    </row>
    <row r="78" spans="1:9" ht="12.75" hidden="1">
      <c r="A78" s="21"/>
      <c r="B78" s="5"/>
      <c r="C78" s="5"/>
      <c r="D78" s="5"/>
      <c r="E78" s="5"/>
      <c r="F78" s="5"/>
      <c r="G78" s="5"/>
      <c r="H78" s="17"/>
      <c r="I78" s="9"/>
    </row>
    <row r="79" spans="1:9" ht="12.75" hidden="1">
      <c r="A79" s="40" t="s">
        <v>15</v>
      </c>
      <c r="B79" s="41" t="s">
        <v>16</v>
      </c>
      <c r="C79" s="41"/>
      <c r="D79" s="42"/>
      <c r="E79" s="85">
        <f>QSECount</f>
        <v>0</v>
      </c>
      <c r="F79" s="79"/>
      <c r="G79" s="26"/>
      <c r="H79" s="80"/>
      <c r="I79" s="9"/>
    </row>
    <row r="80" spans="1:9" ht="12.75" hidden="1">
      <c r="A80" s="40"/>
      <c r="B80" s="41" t="s">
        <v>17</v>
      </c>
      <c r="C80" s="41"/>
      <c r="D80" s="42"/>
      <c r="E80" s="85" t="e">
        <f>CRCount</f>
        <v>#REF!</v>
      </c>
      <c r="F80" s="79"/>
      <c r="G80" s="26"/>
      <c r="H80" s="80"/>
      <c r="I80" s="9"/>
    </row>
    <row r="81" spans="1:9" ht="12.75" hidden="1">
      <c r="A81" s="40"/>
      <c r="B81" s="41" t="s">
        <v>18</v>
      </c>
      <c r="C81" s="41"/>
      <c r="D81" s="42"/>
      <c r="E81" s="85" t="e">
        <f>TDSPCount</f>
        <v>#REF!</v>
      </c>
      <c r="F81" s="79"/>
      <c r="G81" s="26"/>
      <c r="H81" s="80"/>
      <c r="I81" s="9"/>
    </row>
    <row r="82" spans="1:9" ht="12.75" hidden="1">
      <c r="A82" s="40"/>
      <c r="B82" s="41" t="s">
        <v>19</v>
      </c>
      <c r="C82" s="41"/>
      <c r="D82" s="42"/>
      <c r="E82" s="85" t="e">
        <f>RESCount</f>
        <v>#REF!</v>
      </c>
      <c r="F82" s="79"/>
      <c r="G82" s="26"/>
      <c r="H82" s="80"/>
      <c r="I82" s="9"/>
    </row>
    <row r="83" spans="1:9" ht="12.75" hidden="1">
      <c r="A83" s="40"/>
      <c r="B83" s="5"/>
      <c r="C83" s="5"/>
      <c r="D83" s="26"/>
      <c r="E83" s="86"/>
      <c r="F83" s="26"/>
      <c r="G83" s="26"/>
      <c r="H83" s="17"/>
      <c r="I83" s="9"/>
    </row>
    <row r="84" spans="1:9" ht="12.75" hidden="1">
      <c r="A84" s="207" t="s">
        <v>20</v>
      </c>
      <c r="B84" s="208"/>
      <c r="C84" s="15"/>
      <c r="D84" s="15"/>
      <c r="E84" s="87">
        <v>0.06</v>
      </c>
      <c r="F84" s="43"/>
      <c r="G84" s="43"/>
      <c r="H84" s="17"/>
      <c r="I84" s="9"/>
    </row>
    <row r="85" spans="1:9" ht="12.75" hidden="1">
      <c r="A85" s="199" t="s">
        <v>21</v>
      </c>
      <c r="B85" s="200"/>
      <c r="C85" s="200"/>
      <c r="D85" s="15"/>
      <c r="E85" s="15"/>
      <c r="F85" s="43"/>
      <c r="G85" s="43"/>
      <c r="H85" s="17"/>
      <c r="I85" s="9"/>
    </row>
    <row r="86" spans="1:9" ht="12.75" hidden="1">
      <c r="A86" s="199" t="s">
        <v>24</v>
      </c>
      <c r="B86" s="200"/>
      <c r="C86" s="200"/>
      <c r="D86" s="1"/>
      <c r="E86" s="1"/>
      <c r="F86" s="1"/>
      <c r="G86" s="1"/>
      <c r="H86" s="17"/>
      <c r="I86" s="9"/>
    </row>
    <row r="87" spans="1:9" ht="12.75" hidden="1">
      <c r="A87" s="35"/>
      <c r="B87" s="20"/>
      <c r="C87" s="20"/>
      <c r="D87" s="20"/>
      <c r="E87" s="20"/>
      <c r="F87" s="20"/>
      <c r="G87" s="20"/>
      <c r="H87" s="19"/>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row r="892" spans="1:9" ht="12.75">
      <c r="A892" s="1"/>
      <c r="B892" s="1"/>
      <c r="C892" s="1"/>
      <c r="D892" s="1"/>
      <c r="E892" s="1"/>
      <c r="F892" s="1"/>
      <c r="G892" s="1"/>
      <c r="H892" s="1"/>
      <c r="I892" s="9"/>
    </row>
    <row r="893" spans="1:9" ht="12.75">
      <c r="A893" s="1"/>
      <c r="B893" s="1"/>
      <c r="C893" s="1"/>
      <c r="D893" s="1"/>
      <c r="E893" s="1"/>
      <c r="F893" s="1"/>
      <c r="G893" s="1"/>
      <c r="H893" s="1"/>
      <c r="I893" s="9"/>
    </row>
    <row r="894" spans="1:9" ht="12.75">
      <c r="A894" s="1"/>
      <c r="B894" s="1"/>
      <c r="C894" s="1"/>
      <c r="D894" s="1"/>
      <c r="E894" s="1"/>
      <c r="F894" s="1"/>
      <c r="G894" s="1"/>
      <c r="H894" s="1"/>
      <c r="I894" s="9"/>
    </row>
    <row r="895" spans="1:9" ht="12.75">
      <c r="A895" s="1"/>
      <c r="B895" s="1"/>
      <c r="C895" s="1"/>
      <c r="D895" s="1"/>
      <c r="E895" s="1"/>
      <c r="F895" s="1"/>
      <c r="G895" s="1"/>
      <c r="H895" s="1"/>
      <c r="I895" s="9"/>
    </row>
    <row r="896" spans="1:9" ht="12.75">
      <c r="A896" s="1"/>
      <c r="B896" s="1"/>
      <c r="C896" s="1"/>
      <c r="D896" s="1"/>
      <c r="E896" s="1"/>
      <c r="F896" s="1"/>
      <c r="G896" s="1"/>
      <c r="H896" s="1"/>
      <c r="I896" s="9"/>
    </row>
    <row r="897" spans="1:9" ht="12.75">
      <c r="A897" s="1"/>
      <c r="B897" s="1"/>
      <c r="C897" s="1"/>
      <c r="D897" s="1"/>
      <c r="E897" s="1"/>
      <c r="F897" s="1"/>
      <c r="G897" s="1"/>
      <c r="H897" s="1"/>
      <c r="I897" s="9"/>
    </row>
    <row r="898" spans="1:9" ht="12.75">
      <c r="A898" s="1"/>
      <c r="B898" s="1"/>
      <c r="C898" s="1"/>
      <c r="D898" s="1"/>
      <c r="E898" s="1"/>
      <c r="F898" s="1"/>
      <c r="G898" s="1"/>
      <c r="H898" s="1"/>
      <c r="I898" s="9"/>
    </row>
    <row r="899" spans="1:9" ht="12.75">
      <c r="A899" s="1"/>
      <c r="B899" s="1"/>
      <c r="C899" s="1"/>
      <c r="D899" s="1"/>
      <c r="E899" s="1"/>
      <c r="F899" s="1"/>
      <c r="G899" s="1"/>
      <c r="H899" s="1"/>
      <c r="I899" s="9"/>
    </row>
    <row r="900" spans="1:9" ht="12.75">
      <c r="A900" s="1"/>
      <c r="B900" s="1"/>
      <c r="C900" s="1"/>
      <c r="D900" s="1"/>
      <c r="E900" s="1"/>
      <c r="F900" s="1"/>
      <c r="G900" s="1"/>
      <c r="H900" s="1"/>
      <c r="I900" s="9"/>
    </row>
    <row r="901" spans="1:9" ht="12.75">
      <c r="A901" s="1"/>
      <c r="B901" s="1"/>
      <c r="C901" s="1"/>
      <c r="D901" s="1"/>
      <c r="E901" s="1"/>
      <c r="F901" s="1"/>
      <c r="G901" s="1"/>
      <c r="H901" s="1"/>
      <c r="I901" s="9"/>
    </row>
    <row r="902" spans="1:9" ht="12.75">
      <c r="A902" s="1"/>
      <c r="B902" s="1"/>
      <c r="C902" s="1"/>
      <c r="D902" s="1"/>
      <c r="E902" s="1"/>
      <c r="F902" s="1"/>
      <c r="G902" s="1"/>
      <c r="H902" s="1"/>
      <c r="I902" s="9"/>
    </row>
    <row r="903" spans="1:9" ht="12.75">
      <c r="A903" s="1"/>
      <c r="B903" s="1"/>
      <c r="C903" s="1"/>
      <c r="D903" s="1"/>
      <c r="E903" s="1"/>
      <c r="F903" s="1"/>
      <c r="G903" s="1"/>
      <c r="H903" s="1"/>
      <c r="I903" s="9"/>
    </row>
    <row r="904" spans="1:9" ht="12.75">
      <c r="A904" s="1"/>
      <c r="B904" s="1"/>
      <c r="C904" s="1"/>
      <c r="D904" s="1"/>
      <c r="E904" s="1"/>
      <c r="F904" s="1"/>
      <c r="G904" s="1"/>
      <c r="H904" s="1"/>
      <c r="I904" s="9"/>
    </row>
    <row r="905" spans="1:9" ht="12.75">
      <c r="A905" s="1"/>
      <c r="B905" s="1"/>
      <c r="C905" s="1"/>
      <c r="D905" s="1"/>
      <c r="E905" s="1"/>
      <c r="F905" s="1"/>
      <c r="G905" s="1"/>
      <c r="H905" s="1"/>
      <c r="I905" s="9"/>
    </row>
    <row r="906" spans="1:9" ht="12.75">
      <c r="A906" s="1"/>
      <c r="B906" s="1"/>
      <c r="C906" s="1"/>
      <c r="D906" s="1"/>
      <c r="E906" s="1"/>
      <c r="F906" s="1"/>
      <c r="G906" s="1"/>
      <c r="H906" s="1"/>
      <c r="I906" s="9"/>
    </row>
    <row r="907" spans="1:9" ht="12.75">
      <c r="A907" s="1"/>
      <c r="B907" s="1"/>
      <c r="C907" s="1"/>
      <c r="D907" s="1"/>
      <c r="E907" s="1"/>
      <c r="F907" s="1"/>
      <c r="G907" s="1"/>
      <c r="H907" s="1"/>
      <c r="I907" s="9"/>
    </row>
    <row r="908" spans="1:9" ht="12.75">
      <c r="A908" s="1"/>
      <c r="B908" s="1"/>
      <c r="C908" s="1"/>
      <c r="D908" s="1"/>
      <c r="E908" s="1"/>
      <c r="F908" s="1"/>
      <c r="G908" s="1"/>
      <c r="H908" s="1"/>
      <c r="I908" s="9"/>
    </row>
    <row r="909" spans="1:9" ht="12.75">
      <c r="A909" s="1"/>
      <c r="B909" s="1"/>
      <c r="C909" s="1"/>
      <c r="D909" s="1"/>
      <c r="E909" s="1"/>
      <c r="F909" s="1"/>
      <c r="G909" s="1"/>
      <c r="H909" s="1"/>
      <c r="I909" s="9"/>
    </row>
  </sheetData>
  <sheetProtection/>
  <mergeCells count="72">
    <mergeCell ref="D64:E64"/>
    <mergeCell ref="D61:E61"/>
    <mergeCell ref="A85:C85"/>
    <mergeCell ref="A86:C86"/>
    <mergeCell ref="C68:D68"/>
    <mergeCell ref="C62:D62"/>
    <mergeCell ref="C67:D67"/>
    <mergeCell ref="F69:G69"/>
    <mergeCell ref="C71:E71"/>
    <mergeCell ref="F71:G71"/>
    <mergeCell ref="A76:H76"/>
    <mergeCell ref="A84:B84"/>
    <mergeCell ref="A57:H57"/>
    <mergeCell ref="C59:D59"/>
    <mergeCell ref="H59:H61"/>
    <mergeCell ref="C60:D60"/>
    <mergeCell ref="B61:C61"/>
    <mergeCell ref="F65:G65"/>
    <mergeCell ref="C63:D63"/>
    <mergeCell ref="B64:C64"/>
    <mergeCell ref="A22:H22"/>
    <mergeCell ref="A35:H35"/>
    <mergeCell ref="A36:H36"/>
    <mergeCell ref="A37:H37"/>
    <mergeCell ref="A39:H39"/>
    <mergeCell ref="A29:H29"/>
    <mergeCell ref="A41:H41"/>
    <mergeCell ref="A43:H43"/>
    <mergeCell ref="A44:H44"/>
    <mergeCell ref="A45:H45"/>
    <mergeCell ref="A46:H46"/>
    <mergeCell ref="A53:H53"/>
    <mergeCell ref="A54:H54"/>
    <mergeCell ref="A20:H20"/>
    <mergeCell ref="A21:H21"/>
    <mergeCell ref="A40:H40"/>
    <mergeCell ref="A23:H23"/>
    <mergeCell ref="A25:H25"/>
    <mergeCell ref="A27:H27"/>
    <mergeCell ref="A28:H28"/>
    <mergeCell ref="A31:H31"/>
    <mergeCell ref="A33:H33"/>
    <mergeCell ref="A34:H34"/>
    <mergeCell ref="A38:H38"/>
    <mergeCell ref="A18:H18"/>
    <mergeCell ref="A5:A6"/>
    <mergeCell ref="B5:D6"/>
    <mergeCell ref="E5:F5"/>
    <mergeCell ref="G5:H5"/>
    <mergeCell ref="E6:F6"/>
    <mergeCell ref="A13:H13"/>
    <mergeCell ref="A14:H14"/>
    <mergeCell ref="A15:H15"/>
    <mergeCell ref="A16:H16"/>
    <mergeCell ref="G6:H6"/>
    <mergeCell ref="B7:H7"/>
    <mergeCell ref="A9:H9"/>
    <mergeCell ref="A11:H11"/>
    <mergeCell ref="A12:H12"/>
    <mergeCell ref="A1:H1"/>
    <mergeCell ref="A2:H2"/>
    <mergeCell ref="A3:H3"/>
    <mergeCell ref="C4:D4"/>
    <mergeCell ref="E4:F4"/>
    <mergeCell ref="G4:H4"/>
    <mergeCell ref="A55:H55"/>
    <mergeCell ref="A56:H56"/>
    <mergeCell ref="A47:H47"/>
    <mergeCell ref="A48:H48"/>
    <mergeCell ref="A49:H49"/>
    <mergeCell ref="A51:H51"/>
    <mergeCell ref="A52:H52"/>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8.xml><?xml version="1.0" encoding="utf-8"?>
<worksheet xmlns="http://schemas.openxmlformats.org/spreadsheetml/2006/main" xmlns:r="http://schemas.openxmlformats.org/officeDocument/2006/relationships">
  <sheetPr>
    <tabColor indexed="41"/>
  </sheetPr>
  <dimension ref="A1:J176"/>
  <sheetViews>
    <sheetView zoomScalePageLayoutView="0" workbookViewId="0" topLeftCell="A1">
      <selection activeCell="B71" sqref="B71"/>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4.57421875" style="0" customWidth="1"/>
    <col min="9" max="9" width="7.140625" style="0" hidden="1" customWidth="1"/>
    <col min="10" max="10" width="8.57421875" style="0" hidden="1" customWidth="1"/>
  </cols>
  <sheetData>
    <row r="1" spans="1:8" ht="20.25">
      <c r="A1" s="225" t="s">
        <v>61</v>
      </c>
      <c r="B1" s="226"/>
      <c r="C1" s="226"/>
      <c r="D1" s="226"/>
      <c r="E1" s="226"/>
      <c r="F1" s="226"/>
      <c r="G1" s="227"/>
      <c r="H1" s="95"/>
    </row>
    <row r="2" ht="6.75" customHeight="1"/>
    <row r="3" spans="1:7" ht="33" customHeight="1">
      <c r="A3" s="98" t="s">
        <v>58</v>
      </c>
      <c r="B3" s="130" t="s">
        <v>128</v>
      </c>
      <c r="C3" s="131" t="s">
        <v>125</v>
      </c>
      <c r="D3" s="228" t="s">
        <v>124</v>
      </c>
      <c r="E3" s="228"/>
      <c r="F3" s="228"/>
      <c r="G3" s="229"/>
    </row>
    <row r="4" spans="1:7" ht="16.5">
      <c r="A4" s="100" t="s">
        <v>47</v>
      </c>
      <c r="B4" s="99" t="s">
        <v>118</v>
      </c>
      <c r="C4" s="101" t="s">
        <v>3</v>
      </c>
      <c r="D4" s="102">
        <f>IF(ISBLANK('SCR760 Detail'!D4),"",'SCR760 Detail'!D4)</f>
        <v>40611</v>
      </c>
      <c r="E4" s="101" t="s">
        <v>38</v>
      </c>
      <c r="F4" s="230" t="s">
        <v>157</v>
      </c>
      <c r="G4" s="230"/>
    </row>
    <row r="5" spans="1:7" ht="58.5" customHeight="1">
      <c r="A5" s="97" t="s">
        <v>59</v>
      </c>
      <c r="B5" s="231" t="s">
        <v>129</v>
      </c>
      <c r="C5" s="232"/>
      <c r="D5" s="232"/>
      <c r="E5" s="232"/>
      <c r="F5" s="232"/>
      <c r="G5" s="233"/>
    </row>
    <row r="6" ht="13.5" thickBot="1"/>
    <row r="7" spans="1:7" ht="16.5" thickBot="1">
      <c r="A7" s="204" t="s">
        <v>60</v>
      </c>
      <c r="B7" s="205"/>
      <c r="C7" s="205"/>
      <c r="D7" s="205"/>
      <c r="E7" s="205"/>
      <c r="F7" s="205"/>
      <c r="G7" s="206"/>
    </row>
    <row r="8" spans="1:7" ht="13.5" hidden="1" thickBot="1">
      <c r="A8" s="216" t="s">
        <v>108</v>
      </c>
      <c r="B8" s="217"/>
      <c r="C8" s="217"/>
      <c r="D8" s="217"/>
      <c r="E8" s="217"/>
      <c r="F8" s="217"/>
      <c r="G8" s="218"/>
    </row>
    <row r="9" spans="1:7" ht="19.5" customHeight="1" hidden="1">
      <c r="A9" s="92">
        <v>1</v>
      </c>
      <c r="B9" s="219"/>
      <c r="C9" s="220"/>
      <c r="D9" s="220"/>
      <c r="E9" s="220"/>
      <c r="F9" s="220"/>
      <c r="G9" s="221"/>
    </row>
    <row r="10" spans="1:7" ht="24.75" customHeight="1" hidden="1">
      <c r="A10" s="93">
        <v>2</v>
      </c>
      <c r="B10" s="222"/>
      <c r="C10" s="223"/>
      <c r="D10" s="223"/>
      <c r="E10" s="223"/>
      <c r="F10" s="223"/>
      <c r="G10" s="224"/>
    </row>
    <row r="11" spans="1:7" ht="25.5" customHeight="1" hidden="1">
      <c r="A11" s="78">
        <v>3</v>
      </c>
      <c r="B11" s="222"/>
      <c r="C11" s="223"/>
      <c r="D11" s="223"/>
      <c r="E11" s="223"/>
      <c r="F11" s="223"/>
      <c r="G11" s="224"/>
    </row>
    <row r="12" spans="1:7" ht="6" customHeight="1" hidden="1">
      <c r="A12" s="78"/>
      <c r="B12" s="222"/>
      <c r="C12" s="223"/>
      <c r="D12" s="223"/>
      <c r="E12" s="223"/>
      <c r="F12" s="223"/>
      <c r="G12" s="224"/>
    </row>
    <row r="13" spans="1:7" ht="24" customHeight="1" hidden="1">
      <c r="A13" s="78">
        <v>5</v>
      </c>
      <c r="B13" s="222" t="s">
        <v>117</v>
      </c>
      <c r="C13" s="223"/>
      <c r="D13" s="223"/>
      <c r="E13" s="223"/>
      <c r="F13" s="223"/>
      <c r="G13" s="224"/>
    </row>
    <row r="14" spans="1:7" ht="19.5" customHeight="1" hidden="1">
      <c r="A14" s="78">
        <v>6</v>
      </c>
      <c r="B14" s="222" t="s">
        <v>117</v>
      </c>
      <c r="C14" s="223"/>
      <c r="D14" s="223"/>
      <c r="E14" s="223"/>
      <c r="F14" s="223"/>
      <c r="G14" s="224"/>
    </row>
    <row r="15" spans="1:7" ht="19.5" customHeight="1" hidden="1">
      <c r="A15" s="78">
        <v>7</v>
      </c>
      <c r="B15" s="222"/>
      <c r="C15" s="223"/>
      <c r="D15" s="223"/>
      <c r="E15" s="223"/>
      <c r="F15" s="223"/>
      <c r="G15" s="224"/>
    </row>
    <row r="16" spans="1:7" ht="19.5" customHeight="1" hidden="1">
      <c r="A16" s="78">
        <v>8</v>
      </c>
      <c r="B16" s="243"/>
      <c r="C16" s="244"/>
      <c r="D16" s="244"/>
      <c r="E16" s="244"/>
      <c r="F16" s="244"/>
      <c r="G16" s="245"/>
    </row>
    <row r="17" spans="1:7" ht="6" customHeight="1" hidden="1">
      <c r="A17" s="24"/>
      <c r="B17" s="25"/>
      <c r="C17" s="25"/>
      <c r="D17" s="25"/>
      <c r="E17" s="25"/>
      <c r="F17" s="25"/>
      <c r="G17" s="75"/>
    </row>
    <row r="18" spans="1:7" ht="13.5" hidden="1" thickBot="1">
      <c r="A18" s="104"/>
      <c r="B18" s="104"/>
      <c r="C18" s="104"/>
      <c r="D18" s="105"/>
      <c r="E18" s="105"/>
      <c r="F18" s="106"/>
      <c r="G18" s="104"/>
    </row>
    <row r="19" spans="1:7" ht="16.5" thickBot="1">
      <c r="A19" s="204" t="s">
        <v>52</v>
      </c>
      <c r="B19" s="205"/>
      <c r="C19" s="205"/>
      <c r="D19" s="205"/>
      <c r="E19" s="205"/>
      <c r="F19" s="205"/>
      <c r="G19" s="206"/>
    </row>
    <row r="20" spans="1:7" ht="13.5" hidden="1" thickBot="1">
      <c r="A20" s="216" t="s">
        <v>109</v>
      </c>
      <c r="B20" s="246"/>
      <c r="C20" s="246"/>
      <c r="D20" s="246"/>
      <c r="E20" s="246"/>
      <c r="F20" s="246"/>
      <c r="G20" s="247"/>
    </row>
    <row r="21" spans="1:8" ht="27" customHeight="1" hidden="1">
      <c r="A21" s="92" t="s">
        <v>112</v>
      </c>
      <c r="B21" s="222"/>
      <c r="C21" s="223"/>
      <c r="D21" s="223"/>
      <c r="E21" s="223"/>
      <c r="F21" s="223"/>
      <c r="G21" s="224"/>
      <c r="H21" s="11"/>
    </row>
    <row r="22" spans="1:7" ht="12" customHeight="1" hidden="1">
      <c r="A22" s="93" t="s">
        <v>113</v>
      </c>
      <c r="B22" s="222"/>
      <c r="C22" s="223"/>
      <c r="D22" s="223"/>
      <c r="E22" s="223"/>
      <c r="F22" s="223"/>
      <c r="G22" s="224"/>
    </row>
    <row r="23" spans="1:7" ht="19.5" customHeight="1" hidden="1">
      <c r="A23" s="78" t="s">
        <v>114</v>
      </c>
      <c r="B23" s="222" t="s">
        <v>117</v>
      </c>
      <c r="C23" s="223"/>
      <c r="D23" s="223"/>
      <c r="E23" s="223"/>
      <c r="F23" s="223"/>
      <c r="G23" s="224"/>
    </row>
    <row r="24" spans="1:7" ht="19.5" customHeight="1" hidden="1">
      <c r="A24" s="78" t="s">
        <v>115</v>
      </c>
      <c r="B24" s="243"/>
      <c r="C24" s="244"/>
      <c r="D24" s="244"/>
      <c r="E24" s="244"/>
      <c r="F24" s="244"/>
      <c r="G24" s="245"/>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204" t="s">
        <v>179</v>
      </c>
      <c r="B27" s="205"/>
      <c r="C27" s="205"/>
      <c r="D27" s="205"/>
      <c r="E27" s="205"/>
      <c r="F27" s="205"/>
      <c r="G27" s="206"/>
      <c r="H27" s="11"/>
    </row>
    <row r="28" spans="1:8" ht="12.75">
      <c r="A28" s="216" t="s">
        <v>110</v>
      </c>
      <c r="B28" s="246"/>
      <c r="C28" s="246"/>
      <c r="D28" s="246"/>
      <c r="E28" s="246"/>
      <c r="F28" s="246"/>
      <c r="G28" s="247"/>
      <c r="H28" s="11"/>
    </row>
    <row r="29" spans="1:8" ht="30" customHeight="1">
      <c r="A29" s="76">
        <v>1</v>
      </c>
      <c r="B29" s="219" t="s">
        <v>119</v>
      </c>
      <c r="C29" s="220"/>
      <c r="D29" s="220"/>
      <c r="E29" s="220"/>
      <c r="F29" s="220"/>
      <c r="G29" s="221"/>
      <c r="H29" s="11"/>
    </row>
    <row r="30" spans="1:7" ht="30" customHeight="1">
      <c r="A30" s="77">
        <v>2</v>
      </c>
      <c r="B30" s="243" t="s">
        <v>120</v>
      </c>
      <c r="C30" s="244"/>
      <c r="D30" s="244"/>
      <c r="E30" s="244"/>
      <c r="F30" s="244"/>
      <c r="G30" s="245"/>
    </row>
    <row r="31" spans="1:7" ht="99.75" customHeight="1">
      <c r="A31" s="77">
        <v>3</v>
      </c>
      <c r="B31" s="243" t="s">
        <v>180</v>
      </c>
      <c r="C31" s="244"/>
      <c r="D31" s="244"/>
      <c r="E31" s="244"/>
      <c r="F31" s="244"/>
      <c r="G31" s="245"/>
    </row>
    <row r="32" spans="1:7" ht="6" customHeight="1">
      <c r="A32" s="56"/>
      <c r="B32" s="57"/>
      <c r="C32" s="57"/>
      <c r="D32" s="58"/>
      <c r="E32" s="58"/>
      <c r="F32" s="20"/>
      <c r="G32" s="75"/>
    </row>
    <row r="33" spans="1:7" ht="13.5" thickBot="1">
      <c r="A33" s="5"/>
      <c r="B33" s="5"/>
      <c r="C33" s="5"/>
      <c r="D33" s="54"/>
      <c r="E33" s="54"/>
      <c r="F33" s="1"/>
      <c r="G33" s="5"/>
    </row>
    <row r="34" spans="1:7" ht="16.5" thickBot="1">
      <c r="A34" s="204" t="s">
        <v>167</v>
      </c>
      <c r="B34" s="205"/>
      <c r="C34" s="205"/>
      <c r="D34" s="205"/>
      <c r="E34" s="205"/>
      <c r="F34" s="205"/>
      <c r="G34" s="206"/>
    </row>
    <row r="35" spans="1:7" ht="12.75">
      <c r="A35" s="216" t="s">
        <v>111</v>
      </c>
      <c r="B35" s="246"/>
      <c r="C35" s="246"/>
      <c r="D35" s="246"/>
      <c r="E35" s="246"/>
      <c r="F35" s="246"/>
      <c r="G35" s="247"/>
    </row>
    <row r="36" spans="1:7" s="62" customFormat="1" ht="30" customHeight="1">
      <c r="A36" s="107">
        <v>1</v>
      </c>
      <c r="B36" s="222" t="s">
        <v>144</v>
      </c>
      <c r="C36" s="223"/>
      <c r="D36" s="223"/>
      <c r="E36" s="223"/>
      <c r="F36" s="223"/>
      <c r="G36" s="224"/>
    </row>
    <row r="37" spans="1:7" s="62" customFormat="1" ht="30" customHeight="1">
      <c r="A37" s="77">
        <v>2</v>
      </c>
      <c r="B37" s="222" t="s">
        <v>121</v>
      </c>
      <c r="C37" s="223"/>
      <c r="D37" s="223"/>
      <c r="E37" s="223"/>
      <c r="F37" s="223"/>
      <c r="G37" s="224"/>
    </row>
    <row r="38" spans="1:7" s="62" customFormat="1" ht="30" customHeight="1">
      <c r="A38" s="77">
        <v>3</v>
      </c>
      <c r="B38" s="251" t="s">
        <v>137</v>
      </c>
      <c r="C38" s="252"/>
      <c r="D38" s="252"/>
      <c r="E38" s="252"/>
      <c r="F38" s="252"/>
      <c r="G38" s="253"/>
    </row>
    <row r="39" spans="1:7" s="62" customFormat="1" ht="30" customHeight="1">
      <c r="A39" s="78">
        <v>4</v>
      </c>
      <c r="B39" s="243" t="s">
        <v>123</v>
      </c>
      <c r="C39" s="244"/>
      <c r="D39" s="244"/>
      <c r="E39" s="244"/>
      <c r="F39" s="244"/>
      <c r="G39" s="245"/>
    </row>
    <row r="40" spans="1:7" s="62" customFormat="1" ht="105" customHeight="1">
      <c r="A40" s="78">
        <v>5</v>
      </c>
      <c r="B40" s="243" t="s">
        <v>145</v>
      </c>
      <c r="C40" s="244"/>
      <c r="D40" s="244"/>
      <c r="E40" s="244"/>
      <c r="F40" s="244"/>
      <c r="G40" s="245"/>
    </row>
    <row r="41" spans="1:7" s="62" customFormat="1" ht="30" customHeight="1">
      <c r="A41" s="78">
        <v>6</v>
      </c>
      <c r="B41" s="243" t="s">
        <v>181</v>
      </c>
      <c r="C41" s="244"/>
      <c r="D41" s="244"/>
      <c r="E41" s="244"/>
      <c r="F41" s="244"/>
      <c r="G41" s="245"/>
    </row>
    <row r="42" spans="1:7" s="62" customFormat="1" ht="30" customHeight="1">
      <c r="A42" s="78">
        <v>7</v>
      </c>
      <c r="B42" s="243" t="s">
        <v>170</v>
      </c>
      <c r="C42" s="244"/>
      <c r="D42" s="244"/>
      <c r="E42" s="244"/>
      <c r="F42" s="244"/>
      <c r="G42" s="245"/>
    </row>
    <row r="43" spans="1:7" s="62" customFormat="1" ht="30" customHeight="1">
      <c r="A43" s="78">
        <v>8</v>
      </c>
      <c r="B43" s="243" t="s">
        <v>155</v>
      </c>
      <c r="C43" s="244"/>
      <c r="D43" s="244"/>
      <c r="E43" s="244"/>
      <c r="F43" s="244"/>
      <c r="G43" s="245"/>
    </row>
    <row r="44" spans="1:7" ht="13.5" thickBot="1">
      <c r="A44" s="82"/>
      <c r="B44" s="65"/>
      <c r="C44" s="83"/>
      <c r="D44" s="65"/>
      <c r="E44" s="83"/>
      <c r="F44" s="84"/>
      <c r="G44" s="81"/>
    </row>
    <row r="45" spans="1:7" ht="16.5" thickBot="1">
      <c r="A45" s="204" t="s">
        <v>142</v>
      </c>
      <c r="B45" s="205"/>
      <c r="C45" s="205"/>
      <c r="D45" s="205"/>
      <c r="E45" s="205"/>
      <c r="F45" s="205"/>
      <c r="G45" s="206"/>
    </row>
    <row r="46" spans="1:7" ht="12.75">
      <c r="A46" s="216" t="s">
        <v>111</v>
      </c>
      <c r="B46" s="246"/>
      <c r="C46" s="246"/>
      <c r="D46" s="246"/>
      <c r="E46" s="246"/>
      <c r="F46" s="246"/>
      <c r="G46" s="247"/>
    </row>
    <row r="47" spans="1:7" s="62" customFormat="1" ht="34.5" customHeight="1">
      <c r="A47" s="107">
        <v>1</v>
      </c>
      <c r="B47" s="222" t="s">
        <v>160</v>
      </c>
      <c r="C47" s="223"/>
      <c r="D47" s="223"/>
      <c r="E47" s="223"/>
      <c r="F47" s="223"/>
      <c r="G47" s="224"/>
    </row>
    <row r="48" spans="1:7" s="62" customFormat="1" ht="34.5" customHeight="1">
      <c r="A48" s="77">
        <v>2</v>
      </c>
      <c r="B48" s="222" t="s">
        <v>161</v>
      </c>
      <c r="C48" s="223"/>
      <c r="D48" s="223"/>
      <c r="E48" s="223"/>
      <c r="F48" s="223"/>
      <c r="G48" s="224"/>
    </row>
    <row r="49" spans="1:7" s="62" customFormat="1" ht="34.5" customHeight="1">
      <c r="A49" s="78">
        <v>3</v>
      </c>
      <c r="B49" s="251" t="s">
        <v>165</v>
      </c>
      <c r="C49" s="252"/>
      <c r="D49" s="252"/>
      <c r="E49" s="252"/>
      <c r="F49" s="252"/>
      <c r="G49" s="253"/>
    </row>
    <row r="50" spans="1:7" s="62" customFormat="1" ht="34.5" customHeight="1">
      <c r="A50" s="78">
        <v>4</v>
      </c>
      <c r="B50" s="222" t="s">
        <v>162</v>
      </c>
      <c r="C50" s="223"/>
      <c r="D50" s="223"/>
      <c r="E50" s="223"/>
      <c r="F50" s="223"/>
      <c r="G50" s="224"/>
    </row>
    <row r="51" spans="1:7" s="62" customFormat="1" ht="34.5" customHeight="1">
      <c r="A51" s="78">
        <v>5</v>
      </c>
      <c r="B51" s="243" t="s">
        <v>146</v>
      </c>
      <c r="C51" s="244"/>
      <c r="D51" s="244"/>
      <c r="E51" s="244"/>
      <c r="F51" s="244"/>
      <c r="G51" s="245"/>
    </row>
    <row r="52" spans="1:7" s="62" customFormat="1" ht="34.5" customHeight="1">
      <c r="A52" s="78">
        <v>6</v>
      </c>
      <c r="B52" s="222" t="s">
        <v>173</v>
      </c>
      <c r="C52" s="223"/>
      <c r="D52" s="223"/>
      <c r="E52" s="223"/>
      <c r="F52" s="223"/>
      <c r="G52" s="224"/>
    </row>
    <row r="53" spans="1:7" ht="12.75">
      <c r="A53" s="82"/>
      <c r="B53" s="65"/>
      <c r="C53" s="83"/>
      <c r="D53" s="65"/>
      <c r="E53" s="83"/>
      <c r="F53" s="84"/>
      <c r="G53" s="81"/>
    </row>
    <row r="54" spans="1:7" ht="13.5" thickBot="1">
      <c r="A54" s="5"/>
      <c r="B54" s="5"/>
      <c r="C54" s="5"/>
      <c r="D54" s="54"/>
      <c r="E54" s="54"/>
      <c r="F54" s="1"/>
      <c r="G54" s="5"/>
    </row>
    <row r="55" spans="1:7" ht="16.5" thickBot="1">
      <c r="A55" s="204" t="s">
        <v>143</v>
      </c>
      <c r="B55" s="205"/>
      <c r="C55" s="205"/>
      <c r="D55" s="205"/>
      <c r="E55" s="205"/>
      <c r="F55" s="205"/>
      <c r="G55" s="206"/>
    </row>
    <row r="56" spans="1:7" ht="12.75">
      <c r="A56" s="216" t="s">
        <v>111</v>
      </c>
      <c r="B56" s="246"/>
      <c r="C56" s="246"/>
      <c r="D56" s="246"/>
      <c r="E56" s="246"/>
      <c r="F56" s="246"/>
      <c r="G56" s="247"/>
    </row>
    <row r="57" spans="1:7" s="62" customFormat="1" ht="34.5" customHeight="1">
      <c r="A57" s="107">
        <v>1</v>
      </c>
      <c r="B57" s="222" t="s">
        <v>147</v>
      </c>
      <c r="C57" s="223"/>
      <c r="D57" s="223"/>
      <c r="E57" s="223"/>
      <c r="F57" s="223"/>
      <c r="G57" s="224"/>
    </row>
    <row r="58" spans="1:7" s="62" customFormat="1" ht="34.5" customHeight="1">
      <c r="A58" s="77">
        <v>2</v>
      </c>
      <c r="B58" s="222" t="s">
        <v>163</v>
      </c>
      <c r="C58" s="223"/>
      <c r="D58" s="223"/>
      <c r="E58" s="223"/>
      <c r="F58" s="223"/>
      <c r="G58" s="224"/>
    </row>
    <row r="59" spans="1:7" s="62" customFormat="1" ht="34.5" customHeight="1">
      <c r="A59" s="78">
        <v>3</v>
      </c>
      <c r="B59" s="251" t="s">
        <v>164</v>
      </c>
      <c r="C59" s="252"/>
      <c r="D59" s="252"/>
      <c r="E59" s="252"/>
      <c r="F59" s="252"/>
      <c r="G59" s="253"/>
    </row>
    <row r="60" spans="1:7" s="62" customFormat="1" ht="34.5" customHeight="1">
      <c r="A60" s="78">
        <v>4</v>
      </c>
      <c r="B60" s="222" t="s">
        <v>166</v>
      </c>
      <c r="C60" s="223"/>
      <c r="D60" s="223"/>
      <c r="E60" s="223"/>
      <c r="F60" s="223"/>
      <c r="G60" s="224"/>
    </row>
    <row r="61" spans="1:7" s="62" customFormat="1" ht="34.5" customHeight="1">
      <c r="A61" s="78">
        <v>5</v>
      </c>
      <c r="B61" s="222" t="s">
        <v>172</v>
      </c>
      <c r="C61" s="223"/>
      <c r="D61" s="223"/>
      <c r="E61" s="223"/>
      <c r="F61" s="223"/>
      <c r="G61" s="224"/>
    </row>
    <row r="62" spans="1:7" s="62" customFormat="1" ht="34.5" customHeight="1">
      <c r="A62" s="78">
        <v>6</v>
      </c>
      <c r="B62" s="243" t="s">
        <v>171</v>
      </c>
      <c r="C62" s="244"/>
      <c r="D62" s="244"/>
      <c r="E62" s="244"/>
      <c r="F62" s="244"/>
      <c r="G62" s="245"/>
    </row>
    <row r="63" spans="1:7" ht="12.75">
      <c r="A63" s="82"/>
      <c r="B63" s="65"/>
      <c r="C63" s="83"/>
      <c r="D63" s="65"/>
      <c r="E63" s="83"/>
      <c r="F63" s="84"/>
      <c r="G63" s="81"/>
    </row>
    <row r="64" spans="1:7" ht="13.5" thickBot="1">
      <c r="A64" s="82"/>
      <c r="B64" s="65"/>
      <c r="C64" s="83"/>
      <c r="D64" s="65"/>
      <c r="E64" s="83"/>
      <c r="F64" s="84"/>
      <c r="G64" s="81"/>
    </row>
    <row r="65" spans="1:7" ht="16.5" thickBot="1">
      <c r="A65" s="204" t="s">
        <v>66</v>
      </c>
      <c r="B65" s="205"/>
      <c r="C65" s="205"/>
      <c r="D65" s="205"/>
      <c r="E65" s="205"/>
      <c r="F65" s="205"/>
      <c r="G65" s="206"/>
    </row>
    <row r="67" spans="1:7" ht="24" customHeight="1">
      <c r="A67" s="115" t="s">
        <v>25</v>
      </c>
      <c r="B67" s="123" t="s">
        <v>62</v>
      </c>
      <c r="C67" s="123" t="s">
        <v>44</v>
      </c>
      <c r="D67" s="123" t="s">
        <v>37</v>
      </c>
      <c r="E67" s="123" t="s">
        <v>26</v>
      </c>
      <c r="F67" s="123" t="s">
        <v>27</v>
      </c>
      <c r="G67" s="44"/>
    </row>
    <row r="68" spans="1:7" ht="6.75" customHeight="1">
      <c r="A68" s="45"/>
      <c r="G68" s="17"/>
    </row>
    <row r="69" spans="1:10" ht="12.75">
      <c r="A69" s="46" t="s">
        <v>28</v>
      </c>
      <c r="B69" s="122" t="s">
        <v>116</v>
      </c>
      <c r="C69" s="51">
        <v>112500</v>
      </c>
      <c r="D69" s="51">
        <v>0</v>
      </c>
      <c r="E69" s="51">
        <v>0</v>
      </c>
      <c r="F69" s="51">
        <v>0</v>
      </c>
      <c r="G69" s="17"/>
      <c r="H69" s="11"/>
      <c r="I69" t="s">
        <v>29</v>
      </c>
      <c r="J69" s="53">
        <f>NPV(NPVRate,D69,E69,F69)</f>
        <v>0</v>
      </c>
    </row>
    <row r="70" spans="1:10" ht="12.75">
      <c r="A70" s="46"/>
      <c r="B70" s="47"/>
      <c r="C70" s="109"/>
      <c r="D70" s="110"/>
      <c r="E70" s="110"/>
      <c r="F70" s="110"/>
      <c r="G70" s="17"/>
      <c r="H70" s="11"/>
      <c r="J70" s="53"/>
    </row>
    <row r="71" spans="1:10" ht="25.5">
      <c r="A71" s="50" t="s">
        <v>34</v>
      </c>
      <c r="B71" s="128" t="s">
        <v>122</v>
      </c>
      <c r="C71" s="51">
        <v>0</v>
      </c>
      <c r="D71" s="51">
        <v>7500</v>
      </c>
      <c r="E71" s="51">
        <v>7500</v>
      </c>
      <c r="F71" s="51">
        <v>7500</v>
      </c>
      <c r="G71" s="17"/>
      <c r="H71" s="11"/>
      <c r="I71" t="s">
        <v>29</v>
      </c>
      <c r="J71" s="53">
        <f>NPV(NPVRate,D71,E71,F71)</f>
        <v>20047.58962096227</v>
      </c>
    </row>
    <row r="72" spans="1:10" ht="12.75">
      <c r="A72" s="49"/>
      <c r="B72" s="129" t="s">
        <v>63</v>
      </c>
      <c r="C72" s="51">
        <v>0</v>
      </c>
      <c r="D72" s="51">
        <v>0</v>
      </c>
      <c r="E72" s="51">
        <v>0</v>
      </c>
      <c r="F72" s="51">
        <v>0</v>
      </c>
      <c r="G72" s="17"/>
      <c r="H72" s="11"/>
      <c r="I72" t="s">
        <v>29</v>
      </c>
      <c r="J72" s="53">
        <f>NPV(NPVRate,D72,E72,F72)</f>
        <v>0</v>
      </c>
    </row>
    <row r="73" spans="1:10" ht="12.75">
      <c r="A73" s="49"/>
      <c r="B73" s="129" t="s">
        <v>63</v>
      </c>
      <c r="C73" s="51">
        <v>0</v>
      </c>
      <c r="D73" s="51">
        <v>0</v>
      </c>
      <c r="E73" s="51">
        <v>0</v>
      </c>
      <c r="F73" s="51">
        <v>0</v>
      </c>
      <c r="G73" s="17"/>
      <c r="H73" s="11"/>
      <c r="I73" t="s">
        <v>29</v>
      </c>
      <c r="J73" s="53">
        <f>NPV(NPVRate,D73,E73,F73)</f>
        <v>0</v>
      </c>
    </row>
    <row r="74" spans="1:10" ht="12.75">
      <c r="A74" s="49"/>
      <c r="B74" s="129" t="s">
        <v>63</v>
      </c>
      <c r="C74" s="51">
        <v>0</v>
      </c>
      <c r="D74" s="51">
        <v>0</v>
      </c>
      <c r="E74" s="51">
        <v>0</v>
      </c>
      <c r="F74" s="51">
        <v>0</v>
      </c>
      <c r="G74" s="17"/>
      <c r="H74" s="11"/>
      <c r="I74" t="s">
        <v>29</v>
      </c>
      <c r="J74" s="53">
        <f>NPV(NPVRate,D74,E74,F74)</f>
        <v>0</v>
      </c>
    </row>
    <row r="75" spans="1:7" ht="6.75" customHeight="1">
      <c r="A75" s="50"/>
      <c r="B75" s="1"/>
      <c r="C75" s="54"/>
      <c r="D75" s="54"/>
      <c r="E75" s="54"/>
      <c r="F75" s="54"/>
      <c r="G75" s="17"/>
    </row>
    <row r="76" spans="1:7" ht="13.5" thickBot="1">
      <c r="A76" s="50"/>
      <c r="B76" s="18" t="s">
        <v>64</v>
      </c>
      <c r="C76" s="116">
        <f>ROUND(SUM(C69:C74)+SUM(J69:J74),2-LEN(INT(SUM(C69:C74)+SUM(J69:J74))))</f>
        <v>130000</v>
      </c>
      <c r="D76" s="54"/>
      <c r="E76" s="54"/>
      <c r="F76" s="54"/>
      <c r="G76" s="17"/>
    </row>
    <row r="77" spans="1:7" ht="18" customHeight="1" thickTop="1">
      <c r="A77" s="56"/>
      <c r="B77" s="57"/>
      <c r="C77" s="57"/>
      <c r="D77" s="58"/>
      <c r="E77" s="58"/>
      <c r="F77" s="58"/>
      <c r="G77" s="19"/>
    </row>
    <row r="78" spans="1:7" ht="26.25" customHeight="1">
      <c r="A78" s="3"/>
      <c r="B78" s="1"/>
      <c r="C78" s="1"/>
      <c r="D78" s="1"/>
      <c r="E78" s="1"/>
      <c r="F78" s="1"/>
      <c r="G78" s="1"/>
    </row>
    <row r="79" spans="1:7" ht="24" customHeight="1">
      <c r="A79" s="115" t="s">
        <v>30</v>
      </c>
      <c r="B79" s="123" t="s">
        <v>62</v>
      </c>
      <c r="C79" s="123" t="s">
        <v>44</v>
      </c>
      <c r="D79" s="123" t="s">
        <v>37</v>
      </c>
      <c r="E79" s="123" t="s">
        <v>26</v>
      </c>
      <c r="F79" s="123" t="s">
        <v>27</v>
      </c>
      <c r="G79" s="44"/>
    </row>
    <row r="80" spans="1:10" ht="6.75" customHeight="1">
      <c r="A80" s="59"/>
      <c r="C80" s="60"/>
      <c r="D80" s="60"/>
      <c r="E80" s="60"/>
      <c r="F80" s="60"/>
      <c r="G80" s="17"/>
      <c r="J80" s="53"/>
    </row>
    <row r="81" spans="1:10" ht="12.75">
      <c r="A81" s="50" t="s">
        <v>31</v>
      </c>
      <c r="B81" s="111" t="s">
        <v>63</v>
      </c>
      <c r="C81" s="52">
        <v>0</v>
      </c>
      <c r="D81" s="52">
        <v>0</v>
      </c>
      <c r="E81" s="52">
        <v>0</v>
      </c>
      <c r="F81" s="52">
        <v>0</v>
      </c>
      <c r="G81" s="17"/>
      <c r="I81" t="s">
        <v>29</v>
      </c>
      <c r="J81" s="53">
        <f aca="true" t="shared" si="0" ref="J81:J87">NPV(NPVRate,D81,E81,F81)</f>
        <v>0</v>
      </c>
    </row>
    <row r="82" spans="1:10" ht="12.75">
      <c r="A82" s="50"/>
      <c r="B82" s="111" t="s">
        <v>63</v>
      </c>
      <c r="C82" s="52">
        <v>0</v>
      </c>
      <c r="D82" s="52">
        <v>0</v>
      </c>
      <c r="E82" s="52">
        <v>0</v>
      </c>
      <c r="F82" s="52">
        <v>0</v>
      </c>
      <c r="G82" s="17"/>
      <c r="I82" t="s">
        <v>29</v>
      </c>
      <c r="J82" s="53">
        <f t="shared" si="0"/>
        <v>0</v>
      </c>
    </row>
    <row r="83" spans="1:10" ht="12.75">
      <c r="A83" s="50"/>
      <c r="B83" s="111" t="s">
        <v>63</v>
      </c>
      <c r="C83" s="52">
        <v>0</v>
      </c>
      <c r="D83" s="52">
        <v>0</v>
      </c>
      <c r="E83" s="52">
        <v>0</v>
      </c>
      <c r="F83" s="52">
        <v>0</v>
      </c>
      <c r="G83" s="17"/>
      <c r="I83" t="s">
        <v>29</v>
      </c>
      <c r="J83" s="53">
        <f t="shared" si="0"/>
        <v>0</v>
      </c>
    </row>
    <row r="84" spans="1:10" ht="12.75">
      <c r="A84" s="50"/>
      <c r="B84" s="111" t="s">
        <v>63</v>
      </c>
      <c r="C84" s="52">
        <v>0</v>
      </c>
      <c r="D84" s="52">
        <v>0</v>
      </c>
      <c r="E84" s="52">
        <v>0</v>
      </c>
      <c r="F84" s="52">
        <v>0</v>
      </c>
      <c r="G84" s="17"/>
      <c r="I84" t="s">
        <v>29</v>
      </c>
      <c r="J84" s="53">
        <f t="shared" si="0"/>
        <v>0</v>
      </c>
    </row>
    <row r="85" spans="1:10" ht="12.75">
      <c r="A85" s="50" t="s">
        <v>32</v>
      </c>
      <c r="B85" s="122" t="s">
        <v>39</v>
      </c>
      <c r="C85" s="52">
        <f>(304/10*65)*10</f>
        <v>19760</v>
      </c>
      <c r="D85" s="52">
        <f>(304/10*65)*10</f>
        <v>19760</v>
      </c>
      <c r="E85" s="52">
        <f>(304/10*65)*10</f>
        <v>19760</v>
      </c>
      <c r="F85" s="52">
        <f>(304/10*65)*10</f>
        <v>19760</v>
      </c>
      <c r="G85" s="17"/>
      <c r="I85" t="s">
        <v>29</v>
      </c>
      <c r="J85" s="53">
        <f t="shared" si="0"/>
        <v>52818.71612136192</v>
      </c>
    </row>
    <row r="86" spans="1:10" ht="12.75">
      <c r="A86" s="50" t="s">
        <v>40</v>
      </c>
      <c r="B86" s="111" t="s">
        <v>63</v>
      </c>
      <c r="C86" s="52">
        <v>0</v>
      </c>
      <c r="D86" s="52">
        <v>0</v>
      </c>
      <c r="E86" s="52">
        <v>0</v>
      </c>
      <c r="F86" s="52">
        <v>0</v>
      </c>
      <c r="G86" s="17"/>
      <c r="I86" t="s">
        <v>29</v>
      </c>
      <c r="J86" s="53">
        <f t="shared" si="0"/>
        <v>0</v>
      </c>
    </row>
    <row r="87" spans="1:10" ht="12.75">
      <c r="A87" s="50"/>
      <c r="B87" s="111" t="s">
        <v>63</v>
      </c>
      <c r="C87" s="52">
        <v>0</v>
      </c>
      <c r="D87" s="52">
        <v>0</v>
      </c>
      <c r="E87" s="52">
        <v>0</v>
      </c>
      <c r="F87" s="52">
        <v>0</v>
      </c>
      <c r="G87" s="17"/>
      <c r="I87" t="s">
        <v>29</v>
      </c>
      <c r="J87" s="53">
        <f t="shared" si="0"/>
        <v>0</v>
      </c>
    </row>
    <row r="88" spans="1:7" ht="6.75" customHeight="1">
      <c r="A88" s="50"/>
      <c r="B88" s="18"/>
      <c r="C88" s="1"/>
      <c r="D88" s="1"/>
      <c r="E88" s="1"/>
      <c r="F88" s="1"/>
      <c r="G88" s="17"/>
    </row>
    <row r="89" spans="1:7" ht="13.5" thickBot="1">
      <c r="A89" s="50"/>
      <c r="B89" s="18" t="s">
        <v>33</v>
      </c>
      <c r="C89" s="116">
        <f>ROUND(SUM(C81:C87)+SUM(J81:J87),2-LEN(INT(SUM(C81:C87)+SUM(J81:J87))))</f>
        <v>73000</v>
      </c>
      <c r="D89" s="1"/>
      <c r="E89" s="1"/>
      <c r="F89" s="1"/>
      <c r="G89" s="17"/>
    </row>
    <row r="90" spans="1:7" ht="6.75" customHeight="1" thickTop="1">
      <c r="A90" s="56"/>
      <c r="B90" s="57"/>
      <c r="C90" s="57"/>
      <c r="D90" s="20"/>
      <c r="E90" s="20"/>
      <c r="F90" s="20"/>
      <c r="G90" s="19"/>
    </row>
    <row r="91" spans="1:7" ht="13.5" thickBot="1">
      <c r="A91" s="5"/>
      <c r="B91" s="5"/>
      <c r="C91" s="5"/>
      <c r="D91" s="1"/>
      <c r="E91" s="1"/>
      <c r="F91" s="1"/>
      <c r="G91" s="1"/>
    </row>
    <row r="92" spans="1:7" ht="16.5" thickBot="1">
      <c r="A92" s="204" t="s">
        <v>67</v>
      </c>
      <c r="B92" s="205"/>
      <c r="C92" s="205"/>
      <c r="D92" s="205"/>
      <c r="E92" s="205"/>
      <c r="F92" s="205"/>
      <c r="G92" s="206"/>
    </row>
    <row r="93" spans="1:7" ht="6.75" customHeight="1">
      <c r="A93" s="3"/>
      <c r="B93" s="1"/>
      <c r="C93" s="1"/>
      <c r="D93" s="1"/>
      <c r="E93" s="1"/>
      <c r="F93" s="1"/>
      <c r="G93" s="1"/>
    </row>
    <row r="94" spans="1:7" s="62" customFormat="1" ht="24" customHeight="1">
      <c r="A94" s="115" t="s">
        <v>15</v>
      </c>
      <c r="B94" s="123" t="s">
        <v>62</v>
      </c>
      <c r="C94" s="123" t="s">
        <v>44</v>
      </c>
      <c r="D94" s="123" t="s">
        <v>37</v>
      </c>
      <c r="E94" s="123" t="s">
        <v>26</v>
      </c>
      <c r="F94" s="123" t="s">
        <v>27</v>
      </c>
      <c r="G94" s="61"/>
    </row>
    <row r="95" spans="1:7" ht="6.75" customHeight="1">
      <c r="A95" s="63"/>
      <c r="B95" s="5"/>
      <c r="C95" s="5"/>
      <c r="D95" s="5"/>
      <c r="E95" s="108"/>
      <c r="F95" s="5"/>
      <c r="G95" s="64"/>
    </row>
    <row r="96" spans="1:10" ht="12.75">
      <c r="A96" s="50" t="s">
        <v>28</v>
      </c>
      <c r="B96" s="117" t="s">
        <v>63</v>
      </c>
      <c r="C96" s="118"/>
      <c r="D96" s="118"/>
      <c r="E96" s="118"/>
      <c r="F96" s="118"/>
      <c r="G96" s="17"/>
      <c r="H96" s="11"/>
      <c r="I96" t="s">
        <v>29</v>
      </c>
      <c r="J96" s="53">
        <f>NPV(NPVRate,D96,E96,F96)</f>
        <v>0</v>
      </c>
    </row>
    <row r="97" spans="1:10" ht="12.75">
      <c r="A97" s="21"/>
      <c r="B97" s="18"/>
      <c r="C97" s="18"/>
      <c r="D97" s="1"/>
      <c r="E97" s="1"/>
      <c r="F97" s="1"/>
      <c r="G97" s="17"/>
      <c r="J97" s="53"/>
    </row>
    <row r="98" spans="1:10" ht="12.75">
      <c r="A98" s="50" t="s">
        <v>34</v>
      </c>
      <c r="B98" s="117" t="s">
        <v>63</v>
      </c>
      <c r="C98" s="119">
        <v>0</v>
      </c>
      <c r="D98" s="119">
        <v>0</v>
      </c>
      <c r="E98" s="119">
        <v>0</v>
      </c>
      <c r="F98" s="119">
        <v>0</v>
      </c>
      <c r="G98" s="17"/>
      <c r="I98" t="s">
        <v>29</v>
      </c>
      <c r="J98" s="53">
        <f>NPV(NPVRate,D98,E98,F98)</f>
        <v>0</v>
      </c>
    </row>
    <row r="99" spans="1:10" ht="12.75">
      <c r="A99" s="21"/>
      <c r="B99" s="117" t="s">
        <v>63</v>
      </c>
      <c r="C99" s="119">
        <v>0</v>
      </c>
      <c r="D99" s="119">
        <v>0</v>
      </c>
      <c r="E99" s="119">
        <v>0</v>
      </c>
      <c r="F99" s="119">
        <v>0</v>
      </c>
      <c r="G99" s="17"/>
      <c r="I99" t="s">
        <v>29</v>
      </c>
      <c r="J99" s="53">
        <f>NPV(NPVRate,D99,E99,F99)</f>
        <v>0</v>
      </c>
    </row>
    <row r="100" spans="1:10" ht="12.75">
      <c r="A100" s="21"/>
      <c r="B100" s="117" t="s">
        <v>63</v>
      </c>
      <c r="C100" s="119">
        <v>0</v>
      </c>
      <c r="D100" s="119">
        <v>0</v>
      </c>
      <c r="E100" s="119">
        <v>0</v>
      </c>
      <c r="F100" s="119">
        <v>0</v>
      </c>
      <c r="G100" s="17"/>
      <c r="I100" t="s">
        <v>29</v>
      </c>
      <c r="J100" s="53">
        <f>NPV(NPVRate,D100,E100,F100)</f>
        <v>0</v>
      </c>
    </row>
    <row r="101" spans="1:10" ht="12.75">
      <c r="A101" s="21"/>
      <c r="B101" s="117" t="s">
        <v>63</v>
      </c>
      <c r="C101" s="119">
        <v>0</v>
      </c>
      <c r="D101" s="119">
        <v>0</v>
      </c>
      <c r="E101" s="119">
        <v>0</v>
      </c>
      <c r="F101" s="119">
        <v>0</v>
      </c>
      <c r="G101" s="17"/>
      <c r="I101" t="s">
        <v>29</v>
      </c>
      <c r="J101" s="53">
        <f>NPV(NPVRate,D101,E101,F101)</f>
        <v>0</v>
      </c>
    </row>
    <row r="102" spans="1:7" ht="6.75" customHeight="1">
      <c r="A102" s="21"/>
      <c r="B102" s="18"/>
      <c r="C102" s="66"/>
      <c r="D102" s="1"/>
      <c r="E102" s="1"/>
      <c r="F102" s="1"/>
      <c r="G102" s="17"/>
    </row>
    <row r="103" spans="1:7" ht="13.5" thickBot="1">
      <c r="A103" s="21"/>
      <c r="B103" s="18" t="s">
        <v>65</v>
      </c>
      <c r="C103" s="72">
        <f>ROUND(SUM(C96:C101)+SUM(J96:J101),2-LEN(INT(SUM(C96:C101)+SUM(J96:J101))))</f>
        <v>0</v>
      </c>
      <c r="D103" s="1"/>
      <c r="E103" s="1"/>
      <c r="F103" s="1"/>
      <c r="G103" s="17"/>
    </row>
    <row r="104" spans="1:7" ht="15" customHeight="1" thickTop="1">
      <c r="A104" s="67"/>
      <c r="B104" s="20"/>
      <c r="C104" s="20"/>
      <c r="D104" s="20"/>
      <c r="E104" s="20"/>
      <c r="F104" s="20"/>
      <c r="G104" s="19"/>
    </row>
    <row r="105" spans="1:7" ht="15" customHeight="1">
      <c r="A105" s="3"/>
      <c r="B105" s="1"/>
      <c r="C105" s="1"/>
      <c r="D105" s="1"/>
      <c r="E105" s="1"/>
      <c r="F105" s="1"/>
      <c r="G105" s="1"/>
    </row>
    <row r="106" spans="1:7" ht="24" customHeight="1">
      <c r="A106" s="115" t="s">
        <v>13</v>
      </c>
      <c r="B106" s="123" t="s">
        <v>62</v>
      </c>
      <c r="C106" s="123" t="s">
        <v>44</v>
      </c>
      <c r="D106" s="123" t="s">
        <v>37</v>
      </c>
      <c r="E106" s="123" t="s">
        <v>26</v>
      </c>
      <c r="F106" s="123" t="s">
        <v>27</v>
      </c>
      <c r="G106" s="44"/>
    </row>
    <row r="107" spans="1:7" ht="6.75" customHeight="1">
      <c r="A107" s="59"/>
      <c r="B107" s="5"/>
      <c r="C107" s="5"/>
      <c r="F107" s="5"/>
      <c r="G107" s="17"/>
    </row>
    <row r="108" spans="1:10" ht="39.75" customHeight="1">
      <c r="A108" s="46" t="s">
        <v>35</v>
      </c>
      <c r="B108" s="127" t="s">
        <v>39</v>
      </c>
      <c r="C108" s="118">
        <f>(304/6*100)*10</f>
        <v>50666.66666666666</v>
      </c>
      <c r="D108" s="118">
        <f>(304/6*100)*10</f>
        <v>50666.66666666666</v>
      </c>
      <c r="E108" s="118">
        <f>(304/6*100)*10</f>
        <v>50666.66666666666</v>
      </c>
      <c r="F108" s="118">
        <f>(304/6*100)*10</f>
        <v>50666.66666666666</v>
      </c>
      <c r="G108" s="17"/>
      <c r="I108" t="s">
        <v>29</v>
      </c>
      <c r="J108" s="53">
        <f>NPV(NPVRate,D108,E108,F108)</f>
        <v>135432.60543938953</v>
      </c>
    </row>
    <row r="109" spans="1:10" ht="12.75">
      <c r="A109" s="59"/>
      <c r="B109" s="117" t="s">
        <v>63</v>
      </c>
      <c r="C109" s="118">
        <v>0</v>
      </c>
      <c r="D109" s="118">
        <v>0</v>
      </c>
      <c r="E109" s="118">
        <v>0</v>
      </c>
      <c r="F109" s="118">
        <v>0</v>
      </c>
      <c r="G109" s="17"/>
      <c r="I109" t="s">
        <v>29</v>
      </c>
      <c r="J109" s="53">
        <f>NPV(NPVRate,D109,E109,F109)</f>
        <v>0</v>
      </c>
    </row>
    <row r="110" spans="1:10" ht="12.75">
      <c r="A110" s="50"/>
      <c r="B110" s="117" t="s">
        <v>63</v>
      </c>
      <c r="C110" s="118">
        <v>0</v>
      </c>
      <c r="D110" s="118">
        <v>0</v>
      </c>
      <c r="E110" s="118">
        <v>0</v>
      </c>
      <c r="F110" s="118">
        <v>0</v>
      </c>
      <c r="G110" s="17"/>
      <c r="I110" t="s">
        <v>29</v>
      </c>
      <c r="J110" s="53">
        <f>NPV(NPVRate,D110,E110,F110)</f>
        <v>0</v>
      </c>
    </row>
    <row r="111" spans="1:10" ht="12.75">
      <c r="A111" s="46"/>
      <c r="B111" s="117" t="s">
        <v>63</v>
      </c>
      <c r="C111" s="119">
        <v>0</v>
      </c>
      <c r="D111" s="119">
        <v>0</v>
      </c>
      <c r="E111" s="119">
        <v>0</v>
      </c>
      <c r="F111" s="119">
        <v>0</v>
      </c>
      <c r="G111" s="17"/>
      <c r="I111" t="s">
        <v>29</v>
      </c>
      <c r="J111" s="53">
        <f>NPV(NPVRate,D111,E111,F111)</f>
        <v>0</v>
      </c>
    </row>
    <row r="112" spans="1:10" ht="6.75" customHeight="1">
      <c r="A112" s="50"/>
      <c r="B112" s="18"/>
      <c r="C112" s="48"/>
      <c r="D112" s="48"/>
      <c r="E112" s="48"/>
      <c r="F112" s="48"/>
      <c r="G112" s="17"/>
      <c r="J112" s="53"/>
    </row>
    <row r="113" spans="1:7" ht="13.5" thickBot="1">
      <c r="A113" s="50"/>
      <c r="B113" s="18" t="s">
        <v>36</v>
      </c>
      <c r="C113" s="55">
        <f>ROUND(SUM(C108:C111)+SUM(J108:J111),2-LEN(INT(SUM(C108:C111)+SUM(J108:J111))))</f>
        <v>190000</v>
      </c>
      <c r="D113" s="1"/>
      <c r="E113" s="1"/>
      <c r="F113" s="1"/>
      <c r="G113" s="17"/>
    </row>
    <row r="114" spans="1:7" ht="6.75" customHeight="1" thickTop="1">
      <c r="A114" s="56"/>
      <c r="B114" s="57"/>
      <c r="C114" s="57"/>
      <c r="D114" s="20"/>
      <c r="E114" s="20"/>
      <c r="F114" s="20"/>
      <c r="G114" s="19"/>
    </row>
    <row r="115" spans="1:7" ht="6.75" customHeight="1" thickBot="1">
      <c r="A115" s="5"/>
      <c r="B115" s="5"/>
      <c r="C115" s="5"/>
      <c r="D115" s="1"/>
      <c r="E115" s="1"/>
      <c r="F115" s="1"/>
      <c r="G115" s="1"/>
    </row>
    <row r="116" spans="1:7" ht="6.75" customHeight="1">
      <c r="A116" s="68"/>
      <c r="B116" s="14"/>
      <c r="C116" s="69"/>
      <c r="D116" s="14"/>
      <c r="E116" s="14"/>
      <c r="F116" s="14"/>
      <c r="G116" s="70"/>
    </row>
    <row r="117" spans="1:7" ht="16.5" thickBot="1">
      <c r="A117" s="71" t="s">
        <v>10</v>
      </c>
      <c r="B117" s="120">
        <f>ROUND(ERCOTCost+MarketCost,2-LEN(INT(ERCOTCost+MarketCost)))</f>
        <v>130000</v>
      </c>
      <c r="C117" s="5"/>
      <c r="D117" s="215" t="s">
        <v>41</v>
      </c>
      <c r="E117" s="215"/>
      <c r="F117" s="120">
        <f>ROUND(B118-B117,3-LEN(INT(B118-B117)))</f>
        <v>130000</v>
      </c>
      <c r="G117" s="73"/>
    </row>
    <row r="118" spans="1:8" ht="17.25" customHeight="1" thickBot="1" thickTop="1">
      <c r="A118" s="71" t="s">
        <v>14</v>
      </c>
      <c r="B118" s="124">
        <f>ROUND(ERCOTBenefit+MarketBenefit,2-LEN(INT(ERCOTBenefit+MarketBenefit)))</f>
        <v>260000</v>
      </c>
      <c r="C118" s="96"/>
      <c r="D118" s="250" t="s">
        <v>55</v>
      </c>
      <c r="E118" s="250"/>
      <c r="F118" s="121">
        <f>IF(B117=0,0,B118/B117)</f>
        <v>2</v>
      </c>
      <c r="G118" s="73"/>
      <c r="H118" s="28"/>
    </row>
    <row r="119" spans="1:7" ht="14.25" thickBot="1" thickTop="1">
      <c r="A119" s="248" t="s">
        <v>42</v>
      </c>
      <c r="B119" s="249"/>
      <c r="C119" s="249"/>
      <c r="D119" s="249"/>
      <c r="E119" s="249"/>
      <c r="F119" s="249"/>
      <c r="G119" s="74"/>
    </row>
    <row r="120" spans="1:7" ht="6" customHeight="1">
      <c r="A120" s="112"/>
      <c r="B120" s="113"/>
      <c r="C120" s="113"/>
      <c r="D120" s="113"/>
      <c r="E120" s="113"/>
      <c r="F120" s="113"/>
      <c r="G120" s="1"/>
    </row>
    <row r="121" spans="1:7" ht="9.75" customHeight="1" thickBot="1">
      <c r="A121" s="82"/>
      <c r="B121" s="65"/>
      <c r="C121" s="83"/>
      <c r="D121" s="65"/>
      <c r="E121" s="83"/>
      <c r="F121" s="84"/>
      <c r="G121" s="81"/>
    </row>
    <row r="122" spans="1:7" ht="16.5" thickBot="1">
      <c r="A122" s="204" t="s">
        <v>72</v>
      </c>
      <c r="B122" s="205"/>
      <c r="C122" s="205"/>
      <c r="D122" s="205"/>
      <c r="E122" s="205"/>
      <c r="F122" s="205"/>
      <c r="G122" s="206"/>
    </row>
    <row r="123" spans="1:7" ht="12.75" customHeight="1">
      <c r="A123" s="266" t="s">
        <v>73</v>
      </c>
      <c r="B123" s="267"/>
      <c r="C123" s="267"/>
      <c r="D123" s="267"/>
      <c r="E123" s="267"/>
      <c r="F123" s="267"/>
      <c r="G123" s="268"/>
    </row>
    <row r="124" spans="1:7" s="62" customFormat="1" ht="39.75" customHeight="1">
      <c r="A124" s="92">
        <v>1</v>
      </c>
      <c r="B124" s="219" t="s">
        <v>148</v>
      </c>
      <c r="C124" s="220"/>
      <c r="D124" s="220"/>
      <c r="E124" s="220"/>
      <c r="F124" s="220"/>
      <c r="G124" s="221"/>
    </row>
    <row r="125" spans="1:7" s="62" customFormat="1" ht="39.75" customHeight="1">
      <c r="A125" s="93">
        <v>2</v>
      </c>
      <c r="B125" s="222" t="s">
        <v>149</v>
      </c>
      <c r="C125" s="223"/>
      <c r="D125" s="223"/>
      <c r="E125" s="223"/>
      <c r="F125" s="223"/>
      <c r="G125" s="224"/>
    </row>
    <row r="126" spans="1:7" s="62" customFormat="1" ht="39.75" customHeight="1">
      <c r="A126" s="78">
        <v>3</v>
      </c>
      <c r="B126" s="222" t="s">
        <v>150</v>
      </c>
      <c r="C126" s="223"/>
      <c r="D126" s="223"/>
      <c r="E126" s="223"/>
      <c r="F126" s="223"/>
      <c r="G126" s="224"/>
    </row>
    <row r="127" spans="1:7" s="62" customFormat="1" ht="39.75" customHeight="1">
      <c r="A127" s="78">
        <v>4</v>
      </c>
      <c r="B127" s="243" t="s">
        <v>151</v>
      </c>
      <c r="C127" s="244"/>
      <c r="D127" s="244"/>
      <c r="E127" s="244"/>
      <c r="F127" s="244"/>
      <c r="G127" s="245"/>
    </row>
    <row r="128" spans="1:7" s="62" customFormat="1" ht="39.75" customHeight="1">
      <c r="A128" s="78">
        <v>5</v>
      </c>
      <c r="B128" s="243" t="s">
        <v>152</v>
      </c>
      <c r="C128" s="244"/>
      <c r="D128" s="244"/>
      <c r="E128" s="244"/>
      <c r="F128" s="244"/>
      <c r="G128" s="245"/>
    </row>
    <row r="129" spans="1:7" s="62" customFormat="1" ht="39.75" customHeight="1">
      <c r="A129" s="78">
        <v>6</v>
      </c>
      <c r="B129" s="243" t="s">
        <v>153</v>
      </c>
      <c r="C129" s="244"/>
      <c r="D129" s="244"/>
      <c r="E129" s="244"/>
      <c r="F129" s="244"/>
      <c r="G129" s="245"/>
    </row>
    <row r="130" spans="1:7" s="62" customFormat="1" ht="39.75" customHeight="1">
      <c r="A130" s="78">
        <v>7</v>
      </c>
      <c r="B130" s="243" t="s">
        <v>154</v>
      </c>
      <c r="C130" s="244"/>
      <c r="D130" s="244"/>
      <c r="E130" s="244"/>
      <c r="F130" s="244"/>
      <c r="G130" s="245"/>
    </row>
    <row r="131" spans="1:7" ht="12.75" customHeight="1">
      <c r="A131" s="24"/>
      <c r="B131" s="25"/>
      <c r="C131" s="25"/>
      <c r="D131" s="25"/>
      <c r="E131" s="25"/>
      <c r="F131" s="25"/>
      <c r="G131" s="75"/>
    </row>
    <row r="132" spans="1:7" ht="3.75" customHeight="1">
      <c r="A132" s="90"/>
      <c r="B132" s="81"/>
      <c r="C132" s="81"/>
      <c r="D132" s="81"/>
      <c r="E132" s="81"/>
      <c r="F132" s="81"/>
      <c r="G132" s="5"/>
    </row>
    <row r="133" spans="1:7" ht="12.75" hidden="1">
      <c r="A133" s="260" t="s">
        <v>74</v>
      </c>
      <c r="B133" s="261"/>
      <c r="C133" s="261"/>
      <c r="D133" s="261"/>
      <c r="E133" s="262"/>
      <c r="G133" s="114"/>
    </row>
    <row r="134" spans="1:7" ht="12.75" hidden="1">
      <c r="A134" s="263" t="s">
        <v>50</v>
      </c>
      <c r="B134" s="264"/>
      <c r="C134" s="264"/>
      <c r="D134" s="264"/>
      <c r="E134" s="265"/>
      <c r="G134" s="114"/>
    </row>
    <row r="135" spans="1:7" ht="12.75" hidden="1">
      <c r="A135" s="254" t="s">
        <v>90</v>
      </c>
      <c r="B135" s="255"/>
      <c r="C135" s="255"/>
      <c r="D135" s="255"/>
      <c r="E135" s="256"/>
      <c r="G135" s="114"/>
    </row>
    <row r="136" spans="1:7" ht="12.75" hidden="1">
      <c r="A136" s="269" t="s">
        <v>91</v>
      </c>
      <c r="B136" s="270"/>
      <c r="C136" s="270"/>
      <c r="D136" s="270"/>
      <c r="E136" s="271"/>
      <c r="G136" s="114"/>
    </row>
    <row r="137" spans="1:7" ht="12.75" hidden="1">
      <c r="A137" s="254" t="s">
        <v>92</v>
      </c>
      <c r="B137" s="255"/>
      <c r="C137" s="255"/>
      <c r="D137" s="255"/>
      <c r="E137" s="256"/>
      <c r="G137" s="114"/>
    </row>
    <row r="138" spans="1:7" ht="12.75" hidden="1">
      <c r="A138" s="254" t="s">
        <v>93</v>
      </c>
      <c r="B138" s="255"/>
      <c r="C138" s="255"/>
      <c r="D138" s="255"/>
      <c r="E138" s="256"/>
      <c r="G138" s="114"/>
    </row>
    <row r="139" spans="1:7" ht="12.75" hidden="1">
      <c r="A139" s="254" t="s">
        <v>49</v>
      </c>
      <c r="B139" s="255"/>
      <c r="C139" s="255"/>
      <c r="D139" s="255"/>
      <c r="E139" s="256"/>
      <c r="G139" s="114"/>
    </row>
    <row r="140" spans="1:7" ht="12.75" hidden="1">
      <c r="A140" s="254" t="s">
        <v>102</v>
      </c>
      <c r="B140" s="255"/>
      <c r="C140" s="255"/>
      <c r="D140" s="255"/>
      <c r="E140" s="256"/>
      <c r="G140" s="114"/>
    </row>
    <row r="141" spans="1:7" ht="12.75" hidden="1">
      <c r="A141" s="254" t="s">
        <v>107</v>
      </c>
      <c r="B141" s="255"/>
      <c r="C141" s="255"/>
      <c r="D141" s="255"/>
      <c r="E141" s="256"/>
      <c r="G141" s="114"/>
    </row>
    <row r="142" spans="1:7" ht="12.75" hidden="1">
      <c r="A142" s="254" t="s">
        <v>103</v>
      </c>
      <c r="B142" s="255"/>
      <c r="C142" s="255"/>
      <c r="D142" s="255"/>
      <c r="E142" s="256"/>
      <c r="G142" s="114"/>
    </row>
    <row r="143" spans="1:7" ht="12.75" hidden="1">
      <c r="A143" s="254" t="s">
        <v>104</v>
      </c>
      <c r="B143" s="255"/>
      <c r="C143" s="255"/>
      <c r="D143" s="255"/>
      <c r="E143" s="256"/>
      <c r="G143" s="114"/>
    </row>
    <row r="144" spans="1:7" ht="12.75" customHeight="1" hidden="1">
      <c r="A144" s="254" t="s">
        <v>45</v>
      </c>
      <c r="B144" s="255"/>
      <c r="C144" s="255"/>
      <c r="D144" s="255"/>
      <c r="E144" s="256"/>
      <c r="G144" s="114"/>
    </row>
    <row r="145" spans="1:7" ht="12.75" hidden="1">
      <c r="A145" s="254" t="s">
        <v>96</v>
      </c>
      <c r="B145" s="255"/>
      <c r="C145" s="255"/>
      <c r="D145" s="255"/>
      <c r="E145" s="256"/>
      <c r="G145" s="114"/>
    </row>
    <row r="146" spans="1:7" ht="12.75" hidden="1">
      <c r="A146" s="254" t="s">
        <v>101</v>
      </c>
      <c r="B146" s="255"/>
      <c r="C146" s="255"/>
      <c r="D146" s="255"/>
      <c r="E146" s="256"/>
      <c r="G146" s="114"/>
    </row>
    <row r="147" spans="1:7" ht="12.75" hidden="1">
      <c r="A147" s="254" t="s">
        <v>75</v>
      </c>
      <c r="B147" s="255"/>
      <c r="C147" s="255"/>
      <c r="D147" s="255"/>
      <c r="E147" s="256"/>
      <c r="G147" s="114"/>
    </row>
    <row r="148" spans="1:7" ht="12.75" hidden="1">
      <c r="A148" s="254" t="s">
        <v>95</v>
      </c>
      <c r="B148" s="255"/>
      <c r="C148" s="255"/>
      <c r="D148" s="255"/>
      <c r="E148" s="256"/>
      <c r="G148" s="114"/>
    </row>
    <row r="149" spans="1:7" ht="12.75" hidden="1">
      <c r="A149" s="254" t="s">
        <v>94</v>
      </c>
      <c r="B149" s="255"/>
      <c r="C149" s="255"/>
      <c r="D149" s="255"/>
      <c r="E149" s="256"/>
      <c r="G149" s="114"/>
    </row>
    <row r="150" spans="1:7" ht="12.75" hidden="1">
      <c r="A150" s="254" t="s">
        <v>76</v>
      </c>
      <c r="B150" s="255"/>
      <c r="C150" s="255"/>
      <c r="D150" s="255"/>
      <c r="E150" s="256"/>
      <c r="G150" s="114"/>
    </row>
    <row r="151" spans="1:7" ht="12.75" hidden="1">
      <c r="A151" s="254" t="s">
        <v>51</v>
      </c>
      <c r="B151" s="255"/>
      <c r="C151" s="255"/>
      <c r="D151" s="255"/>
      <c r="E151" s="256"/>
      <c r="G151" s="114"/>
    </row>
    <row r="152" spans="1:7" ht="12.75" hidden="1">
      <c r="A152" s="254" t="s">
        <v>77</v>
      </c>
      <c r="B152" s="255"/>
      <c r="C152" s="255"/>
      <c r="D152" s="255"/>
      <c r="E152" s="256"/>
      <c r="G152" s="114"/>
    </row>
    <row r="153" spans="1:7" ht="12.75" hidden="1">
      <c r="A153" s="272" t="s">
        <v>106</v>
      </c>
      <c r="B153" s="273"/>
      <c r="C153" s="273"/>
      <c r="D153" s="273"/>
      <c r="E153" s="274"/>
      <c r="G153" s="114"/>
    </row>
    <row r="154" ht="12.75" hidden="1">
      <c r="G154" s="114"/>
    </row>
    <row r="155" spans="1:5" ht="12.75" hidden="1">
      <c r="A155" s="260" t="s">
        <v>48</v>
      </c>
      <c r="B155" s="261"/>
      <c r="C155" s="261"/>
      <c r="D155" s="261"/>
      <c r="E155" s="262"/>
    </row>
    <row r="156" spans="1:5" ht="12.75" customHeight="1" hidden="1">
      <c r="A156" s="263" t="s">
        <v>78</v>
      </c>
      <c r="B156" s="264"/>
      <c r="C156" s="264"/>
      <c r="D156" s="264"/>
      <c r="E156" s="265"/>
    </row>
    <row r="157" spans="1:5" ht="12.75" customHeight="1" hidden="1">
      <c r="A157" s="254" t="s">
        <v>79</v>
      </c>
      <c r="B157" s="255"/>
      <c r="C157" s="255"/>
      <c r="D157" s="255"/>
      <c r="E157" s="256"/>
    </row>
    <row r="158" spans="1:5" ht="12.75" customHeight="1" hidden="1">
      <c r="A158" s="254" t="s">
        <v>86</v>
      </c>
      <c r="B158" s="255"/>
      <c r="C158" s="255"/>
      <c r="D158" s="255"/>
      <c r="E158" s="256"/>
    </row>
    <row r="159" spans="1:5" ht="12.75" hidden="1">
      <c r="A159" s="254" t="s">
        <v>80</v>
      </c>
      <c r="B159" s="255"/>
      <c r="C159" s="255"/>
      <c r="D159" s="255"/>
      <c r="E159" s="256"/>
    </row>
    <row r="160" spans="1:5" ht="12.75" hidden="1">
      <c r="A160" s="254" t="s">
        <v>100</v>
      </c>
      <c r="B160" s="255"/>
      <c r="C160" s="255"/>
      <c r="D160" s="255"/>
      <c r="E160" s="256"/>
    </row>
    <row r="161" spans="1:5" ht="12.75" hidden="1">
      <c r="A161" s="272" t="s">
        <v>97</v>
      </c>
      <c r="B161" s="273"/>
      <c r="C161" s="273"/>
      <c r="D161" s="273"/>
      <c r="E161" s="274"/>
    </row>
    <row r="162" ht="12.75" hidden="1"/>
    <row r="163" spans="1:5" ht="12.75" hidden="1">
      <c r="A163" s="260" t="s">
        <v>54</v>
      </c>
      <c r="B163" s="261"/>
      <c r="C163" s="261"/>
      <c r="D163" s="261"/>
      <c r="E163" s="262"/>
    </row>
    <row r="164" spans="1:5" ht="12.75" hidden="1">
      <c r="A164" s="263" t="s">
        <v>87</v>
      </c>
      <c r="B164" s="264"/>
      <c r="C164" s="264"/>
      <c r="D164" s="264"/>
      <c r="E164" s="265"/>
    </row>
    <row r="165" spans="1:5" ht="12.75" hidden="1">
      <c r="A165" s="254" t="s">
        <v>88</v>
      </c>
      <c r="B165" s="255"/>
      <c r="C165" s="255"/>
      <c r="D165" s="255"/>
      <c r="E165" s="256"/>
    </row>
    <row r="166" spans="1:5" ht="12.75" customHeight="1" hidden="1">
      <c r="A166" s="254" t="s">
        <v>89</v>
      </c>
      <c r="B166" s="255"/>
      <c r="C166" s="255"/>
      <c r="D166" s="255"/>
      <c r="E166" s="256"/>
    </row>
    <row r="167" spans="1:5" ht="12.75" hidden="1">
      <c r="A167" s="272" t="s">
        <v>105</v>
      </c>
      <c r="B167" s="273"/>
      <c r="C167" s="273"/>
      <c r="D167" s="273"/>
      <c r="E167" s="274"/>
    </row>
    <row r="168" ht="12.75" hidden="1"/>
    <row r="169" spans="1:5" ht="12.75" hidden="1">
      <c r="A169" s="260" t="s">
        <v>53</v>
      </c>
      <c r="B169" s="261"/>
      <c r="C169" s="261"/>
      <c r="D169" s="261"/>
      <c r="E169" s="262"/>
    </row>
    <row r="170" spans="1:5" ht="12.75" hidden="1">
      <c r="A170" s="263" t="s">
        <v>81</v>
      </c>
      <c r="B170" s="264"/>
      <c r="C170" s="264"/>
      <c r="D170" s="264"/>
      <c r="E170" s="265"/>
    </row>
    <row r="171" spans="1:5" ht="12.75" hidden="1">
      <c r="A171" s="254" t="s">
        <v>82</v>
      </c>
      <c r="B171" s="255"/>
      <c r="C171" s="255"/>
      <c r="D171" s="255"/>
      <c r="E171" s="256"/>
    </row>
    <row r="172" spans="1:5" ht="12.75" hidden="1">
      <c r="A172" s="254" t="s">
        <v>98</v>
      </c>
      <c r="B172" s="255"/>
      <c r="C172" s="255"/>
      <c r="D172" s="255"/>
      <c r="E172" s="256"/>
    </row>
    <row r="173" spans="1:5" ht="12.75" customHeight="1" hidden="1">
      <c r="A173" s="254" t="s">
        <v>83</v>
      </c>
      <c r="B173" s="255"/>
      <c r="C173" s="255"/>
      <c r="D173" s="255"/>
      <c r="E173" s="256"/>
    </row>
    <row r="174" spans="1:5" ht="12.75" customHeight="1" hidden="1">
      <c r="A174" s="254" t="s">
        <v>84</v>
      </c>
      <c r="B174" s="255"/>
      <c r="C174" s="255"/>
      <c r="D174" s="255"/>
      <c r="E174" s="256"/>
    </row>
    <row r="175" spans="1:5" ht="12.75" customHeight="1" hidden="1">
      <c r="A175" s="254" t="s">
        <v>99</v>
      </c>
      <c r="B175" s="255"/>
      <c r="C175" s="255"/>
      <c r="D175" s="255"/>
      <c r="E175" s="256"/>
    </row>
    <row r="176" spans="1:5" ht="12.75" customHeight="1" hidden="1">
      <c r="A176" s="272" t="s">
        <v>85</v>
      </c>
      <c r="B176" s="275"/>
      <c r="C176" s="275"/>
      <c r="D176" s="275"/>
      <c r="E176" s="276"/>
    </row>
  </sheetData>
  <sheetProtection/>
  <mergeCells count="106">
    <mergeCell ref="A141:E141"/>
    <mergeCell ref="A119:F119"/>
    <mergeCell ref="A122:G122"/>
    <mergeCell ref="A153:E153"/>
    <mergeCell ref="A156:E156"/>
    <mergeCell ref="A140:E140"/>
    <mergeCell ref="A150:E150"/>
    <mergeCell ref="B126:G126"/>
    <mergeCell ref="A56:G56"/>
    <mergeCell ref="B57:G57"/>
    <mergeCell ref="B58:G58"/>
    <mergeCell ref="B59:G59"/>
    <mergeCell ref="B60:G60"/>
    <mergeCell ref="A146:E146"/>
    <mergeCell ref="A147:E147"/>
    <mergeCell ref="A149:E149"/>
    <mergeCell ref="A169:E169"/>
    <mergeCell ref="B127:G127"/>
    <mergeCell ref="B128:G128"/>
    <mergeCell ref="B129:G129"/>
    <mergeCell ref="B130:G130"/>
    <mergeCell ref="A151:E151"/>
    <mergeCell ref="A152:E152"/>
    <mergeCell ref="A176:E176"/>
    <mergeCell ref="A170:E170"/>
    <mergeCell ref="A171:E171"/>
    <mergeCell ref="A172:E172"/>
    <mergeCell ref="A173:E173"/>
    <mergeCell ref="A174:E174"/>
    <mergeCell ref="A175:E175"/>
    <mergeCell ref="A158:E158"/>
    <mergeCell ref="A159:E159"/>
    <mergeCell ref="A160:E160"/>
    <mergeCell ref="A166:E166"/>
    <mergeCell ref="A167:E167"/>
    <mergeCell ref="A164:E164"/>
    <mergeCell ref="A165:E165"/>
    <mergeCell ref="A161:E161"/>
    <mergeCell ref="A163:E163"/>
    <mergeCell ref="A137:E137"/>
    <mergeCell ref="A138:E138"/>
    <mergeCell ref="B52:G52"/>
    <mergeCell ref="B61:G61"/>
    <mergeCell ref="B62:G62"/>
    <mergeCell ref="A157:E157"/>
    <mergeCell ref="A155:E155"/>
    <mergeCell ref="A143:E143"/>
    <mergeCell ref="A144:E144"/>
    <mergeCell ref="A145:E145"/>
    <mergeCell ref="A136:E136"/>
    <mergeCell ref="A123:G123"/>
    <mergeCell ref="B124:G124"/>
    <mergeCell ref="B125:G125"/>
    <mergeCell ref="B42:G42"/>
    <mergeCell ref="A45:G45"/>
    <mergeCell ref="A46:G46"/>
    <mergeCell ref="A55:G55"/>
    <mergeCell ref="A142:E142"/>
    <mergeCell ref="A148:E148"/>
    <mergeCell ref="D117:E117"/>
    <mergeCell ref="D118:E118"/>
    <mergeCell ref="B49:G49"/>
    <mergeCell ref="B50:G50"/>
    <mergeCell ref="A139:E139"/>
    <mergeCell ref="A133:E133"/>
    <mergeCell ref="A134:E134"/>
    <mergeCell ref="A135:E135"/>
    <mergeCell ref="B40:G40"/>
    <mergeCell ref="B41:G41"/>
    <mergeCell ref="B51:G51"/>
    <mergeCell ref="A65:G65"/>
    <mergeCell ref="A92:G92"/>
    <mergeCell ref="B22:G22"/>
    <mergeCell ref="B31:G31"/>
    <mergeCell ref="B36:G36"/>
    <mergeCell ref="B37:G37"/>
    <mergeCell ref="B38:G38"/>
    <mergeCell ref="B39:G39"/>
    <mergeCell ref="A20:G20"/>
    <mergeCell ref="B21:G21"/>
    <mergeCell ref="B48:G48"/>
    <mergeCell ref="B23:G23"/>
    <mergeCell ref="B24:G24"/>
    <mergeCell ref="A27:G27"/>
    <mergeCell ref="A28:G28"/>
    <mergeCell ref="B29:G29"/>
    <mergeCell ref="B30:G30"/>
    <mergeCell ref="A34:G34"/>
    <mergeCell ref="A35:G35"/>
    <mergeCell ref="B43:G43"/>
    <mergeCell ref="B47:G47"/>
    <mergeCell ref="A1:G1"/>
    <mergeCell ref="D3:G3"/>
    <mergeCell ref="F4:G4"/>
    <mergeCell ref="B5:G5"/>
    <mergeCell ref="A7:G7"/>
    <mergeCell ref="B14:G14"/>
    <mergeCell ref="B15:G15"/>
    <mergeCell ref="B16:G16"/>
    <mergeCell ref="A19:G19"/>
    <mergeCell ref="A8:G8"/>
    <mergeCell ref="B9:G9"/>
    <mergeCell ref="B10:G10"/>
    <mergeCell ref="B11:G11"/>
    <mergeCell ref="B12:G12"/>
    <mergeCell ref="B13:G13"/>
  </mergeCells>
  <dataValidations count="11">
    <dataValidation type="list" allowBlank="1" showInputMessage="1" sqref="G20">
      <formula1>G158:G161</formula1>
    </dataValidation>
    <dataValidation type="list" allowBlank="1" showInputMessage="1" sqref="A20:F20">
      <formula1>A156:A161</formula1>
    </dataValidation>
    <dataValidation type="list" allowBlank="1" showInputMessage="1" sqref="A8">
      <formula1>A134:A153</formula1>
    </dataValidation>
    <dataValidation type="list" allowBlank="1" showInputMessage="1" sqref="A35:G35">
      <formula1>A170:A176</formula1>
    </dataValidation>
    <dataValidation type="list" allowBlank="1" showInputMessage="1" sqref="A28:G28">
      <formula1>A164:A167</formula1>
    </dataValidation>
    <dataValidation type="list" allowBlank="1" showInputMessage="1" sqref="A56:G56">
      <formula1>A173:A179</formula1>
    </dataValidation>
    <dataValidation type="list" allowBlank="1" showInputMessage="1" sqref="A46:G46">
      <formula1>A172:A178</formula1>
    </dataValidation>
    <dataValidation type="list" allowBlank="1" showInputMessage="1" sqref="B108:B111">
      <formula1>"Select type…, Staffing, Hardware, Software, Infrastructure, Reduced Congestion Cost, Consumer Savings"</formula1>
    </dataValidation>
    <dataValidation type="list" allowBlank="1" showInputMessage="1" sqref="B69">
      <formula1>"Select type…, Project, O&amp;M"</formula1>
    </dataValidation>
    <dataValidation type="list" allowBlank="1" showInputMessage="1" sqref="B86:B87">
      <formula1>"Select type…, Staff, Hardware"</formula1>
    </dataValidation>
    <dataValidation type="list" allowBlank="1" showInputMessage="1" sqref="B71:B74 B96 B81:B85 B98:B101">
      <formula1>"Select type…, Staffing, Hardware, Software, Infrastructure"</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63" max="255" man="1"/>
  </rowBreaks>
</worksheet>
</file>

<file path=xl/worksheets/sheet9.xml><?xml version="1.0" encoding="utf-8"?>
<worksheet xmlns="http://schemas.openxmlformats.org/spreadsheetml/2006/main" xmlns:r="http://schemas.openxmlformats.org/officeDocument/2006/relationships">
  <sheetPr>
    <tabColor indexed="13"/>
  </sheetPr>
  <dimension ref="A1:O909"/>
  <sheetViews>
    <sheetView zoomScalePageLayoutView="0" workbookViewId="0" topLeftCell="A1">
      <selection activeCell="C59" sqref="C59:D59"/>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76" t="s">
        <v>56</v>
      </c>
      <c r="B1" s="177"/>
      <c r="C1" s="177"/>
      <c r="D1" s="177"/>
      <c r="E1" s="177"/>
      <c r="F1" s="177"/>
      <c r="G1" s="177"/>
      <c r="H1" s="178"/>
      <c r="I1" s="6"/>
      <c r="O1" s="7"/>
    </row>
    <row r="2" spans="1:15" ht="15" customHeight="1" thickBot="1" thickTop="1">
      <c r="A2" s="179"/>
      <c r="B2" s="179"/>
      <c r="C2" s="179"/>
      <c r="D2" s="179"/>
      <c r="E2" s="179"/>
      <c r="F2" s="179"/>
      <c r="G2" s="179"/>
      <c r="H2" s="179"/>
      <c r="I2" s="6"/>
      <c r="O2" s="7"/>
    </row>
    <row r="3" spans="1:15" ht="16.5" thickBot="1">
      <c r="A3" s="165" t="s">
        <v>46</v>
      </c>
      <c r="B3" s="166"/>
      <c r="C3" s="166"/>
      <c r="D3" s="166"/>
      <c r="E3" s="166"/>
      <c r="F3" s="166"/>
      <c r="G3" s="166"/>
      <c r="H3" s="167"/>
      <c r="I3" s="6"/>
      <c r="M3" s="8"/>
      <c r="N3" s="1"/>
      <c r="O3" s="7"/>
    </row>
    <row r="4" spans="1:15" ht="37.5" customHeight="1">
      <c r="A4" s="22" t="s">
        <v>22</v>
      </c>
      <c r="B4" s="103" t="str">
        <f>IF(ISBLANK('SCR760-3 Detail'!B3),"",'SCR760-3 Detail'!B3)</f>
        <v>SCR760-3</v>
      </c>
      <c r="C4" s="180" t="s">
        <v>1</v>
      </c>
      <c r="D4" s="181"/>
      <c r="E4" s="182" t="s">
        <v>2</v>
      </c>
      <c r="F4" s="182"/>
      <c r="G4" s="183" t="str">
        <f>IF(ISBLANK('SCR760-3 Detail'!F4),"",'SCR760-3 Detail'!F4)</f>
        <v>ERCOT and TSPs</v>
      </c>
      <c r="H4" s="184"/>
      <c r="I4" s="9"/>
      <c r="O4" s="7"/>
    </row>
    <row r="5" spans="1:15" ht="12.75">
      <c r="A5" s="188" t="s">
        <v>4</v>
      </c>
      <c r="B5" s="190" t="str">
        <f>IF(ISBLANK('SCR760-3 Detail'!D3),"",'SCR760-3 Detail'!D3)</f>
        <v>Recommended Changes Needed from Information Model Manager and Topology Processor for Planning Models</v>
      </c>
      <c r="C5" s="191"/>
      <c r="D5" s="192"/>
      <c r="E5" s="196" t="s">
        <v>0</v>
      </c>
      <c r="F5" s="197"/>
      <c r="G5" s="183" t="str">
        <f>IF(ISBLANK('SCR760-3 Detail'!B4),"",'SCR760-3 Detail'!B4)</f>
        <v>SSWG</v>
      </c>
      <c r="H5" s="184"/>
      <c r="I5" s="9"/>
      <c r="O5" s="7"/>
    </row>
    <row r="6" spans="1:15" ht="12.75">
      <c r="A6" s="189"/>
      <c r="B6" s="193"/>
      <c r="C6" s="194"/>
      <c r="D6" s="195"/>
      <c r="E6" s="196" t="s">
        <v>3</v>
      </c>
      <c r="F6" s="197"/>
      <c r="G6" s="174">
        <f>IF(ISBLANK('SCR760-3 Detail'!D4),"",'SCR760-3 Detail'!D4)</f>
        <v>40611</v>
      </c>
      <c r="H6" s="175"/>
      <c r="I6" s="9"/>
      <c r="O6" s="7"/>
    </row>
    <row r="7" spans="1:15" ht="72" customHeight="1">
      <c r="A7" s="94" t="s">
        <v>57</v>
      </c>
      <c r="B7" s="162" t="str">
        <f>IF(ISBLANK('SCR760-3 Detail'!B5),"",'SCR760-3 Detail'!B5)</f>
        <v>Represent the proper ratings on zero impedance lines in the Topology Processor  PSS/E cases.  IMM already has rating attributes associated with breakers and switches.  ERCOT may make these rating attributes available to the TSP NOMCR process, and modify the topology processer to transfer these ratings into the Model on Demand process as zero impedance elements with a rating.
</v>
      </c>
      <c r="C7" s="163"/>
      <c r="D7" s="163"/>
      <c r="E7" s="163"/>
      <c r="F7" s="163"/>
      <c r="G7" s="163"/>
      <c r="H7" s="164"/>
      <c r="I7" s="9"/>
      <c r="O7" s="7"/>
    </row>
    <row r="8" spans="1:15" ht="9.75" customHeight="1" thickBot="1">
      <c r="A8" s="10"/>
      <c r="B8" s="10"/>
      <c r="C8" s="10"/>
      <c r="D8" s="10"/>
      <c r="E8" s="10"/>
      <c r="F8" s="10"/>
      <c r="G8" s="10"/>
      <c r="H8" s="10"/>
      <c r="I8" s="9"/>
      <c r="O8" s="7"/>
    </row>
    <row r="9" spans="1:9" ht="16.5" thickBot="1">
      <c r="A9" s="165" t="s">
        <v>60</v>
      </c>
      <c r="B9" s="166"/>
      <c r="C9" s="166"/>
      <c r="D9" s="166"/>
      <c r="E9" s="166"/>
      <c r="F9" s="166"/>
      <c r="G9" s="166"/>
      <c r="H9" s="167"/>
      <c r="I9" s="9"/>
    </row>
    <row r="10" spans="1:9" ht="6.75" customHeight="1" hidden="1">
      <c r="A10" s="24"/>
      <c r="B10" s="25"/>
      <c r="C10" s="25"/>
      <c r="D10" s="25"/>
      <c r="E10" s="25"/>
      <c r="F10" s="25"/>
      <c r="G10" s="20"/>
      <c r="H10" s="19"/>
      <c r="I10" s="9"/>
    </row>
    <row r="11" spans="1:9" ht="12.75" hidden="1">
      <c r="A11" s="171">
        <f>IF(ISBLANK('SCR760-3 Detail'!B9),"","1 - "&amp;'SCR760-3 Detail'!B9)</f>
      </c>
      <c r="B11" s="172"/>
      <c r="C11" s="172"/>
      <c r="D11" s="172"/>
      <c r="E11" s="172"/>
      <c r="F11" s="172"/>
      <c r="G11" s="172"/>
      <c r="H11" s="173"/>
      <c r="I11" s="9"/>
    </row>
    <row r="12" spans="1:9" ht="31.5" customHeight="1" hidden="1">
      <c r="A12" s="282">
        <f>IF(ISBLANK('SCR760-3 Detail'!B10),"","2 - "&amp;'SCR760-3 Detail'!B10)</f>
      </c>
      <c r="B12" s="283"/>
      <c r="C12" s="283"/>
      <c r="D12" s="283"/>
      <c r="E12" s="283"/>
      <c r="F12" s="283"/>
      <c r="G12" s="283"/>
      <c r="H12" s="284"/>
      <c r="I12" s="9"/>
    </row>
    <row r="13" spans="1:9" ht="12.75" customHeight="1" hidden="1">
      <c r="A13" s="171">
        <f>IF(ISBLANK('SCR760-3 Detail'!B11),"","3 - "&amp;'SCR760-3 Detail'!B11)</f>
      </c>
      <c r="B13" s="172"/>
      <c r="C13" s="172"/>
      <c r="D13" s="172"/>
      <c r="E13" s="172"/>
      <c r="F13" s="172"/>
      <c r="G13" s="172"/>
      <c r="H13" s="173"/>
      <c r="I13" s="9"/>
    </row>
    <row r="14" spans="1:9" ht="12.75" customHeight="1" hidden="1">
      <c r="A14" s="171"/>
      <c r="B14" s="172"/>
      <c r="C14" s="172"/>
      <c r="D14" s="172"/>
      <c r="E14" s="172"/>
      <c r="F14" s="172"/>
      <c r="G14" s="172"/>
      <c r="H14" s="173"/>
      <c r="I14" s="9"/>
    </row>
    <row r="15" spans="1:9" ht="12.75" customHeight="1" hidden="1">
      <c r="A15" s="171"/>
      <c r="B15" s="172"/>
      <c r="C15" s="172"/>
      <c r="D15" s="172"/>
      <c r="E15" s="172"/>
      <c r="F15" s="172"/>
      <c r="G15" s="172"/>
      <c r="H15" s="173"/>
      <c r="I15" s="9"/>
    </row>
    <row r="16" spans="1:9" ht="12.75" customHeight="1" hidden="1">
      <c r="A16" s="171"/>
      <c r="B16" s="172"/>
      <c r="C16" s="172"/>
      <c r="D16" s="172"/>
      <c r="E16" s="172"/>
      <c r="F16" s="172"/>
      <c r="G16" s="172"/>
      <c r="H16" s="173"/>
      <c r="I16" s="9"/>
    </row>
    <row r="17" spans="1:15" ht="6.75" customHeight="1" thickBot="1">
      <c r="A17" s="10"/>
      <c r="B17" s="10"/>
      <c r="C17" s="10"/>
      <c r="D17" s="10"/>
      <c r="E17" s="10"/>
      <c r="F17" s="10"/>
      <c r="G17" s="10"/>
      <c r="H17" s="10"/>
      <c r="I17" s="9"/>
      <c r="O17" s="7"/>
    </row>
    <row r="18" spans="1:9" ht="16.5" thickBot="1">
      <c r="A18" s="165" t="s">
        <v>52</v>
      </c>
      <c r="B18" s="166"/>
      <c r="C18" s="166"/>
      <c r="D18" s="166"/>
      <c r="E18" s="166"/>
      <c r="F18" s="166"/>
      <c r="G18" s="166"/>
      <c r="H18" s="167"/>
      <c r="I18" s="9"/>
    </row>
    <row r="19" spans="1:9" ht="6.75" customHeight="1" hidden="1">
      <c r="A19" s="22"/>
      <c r="B19" s="23"/>
      <c r="C19" s="23"/>
      <c r="D19" s="23"/>
      <c r="E19" s="23"/>
      <c r="F19" s="23"/>
      <c r="G19" s="36"/>
      <c r="H19" s="37"/>
      <c r="I19" s="9"/>
    </row>
    <row r="20" spans="1:9" ht="24.75" customHeight="1" hidden="1">
      <c r="A20" s="171">
        <f>IF(ISBLANK('SCR760-3 Detail'!B21),"","1 - "&amp;'SCR760-3 Detail'!B21)</f>
      </c>
      <c r="B20" s="172"/>
      <c r="C20" s="172"/>
      <c r="D20" s="172"/>
      <c r="E20" s="172"/>
      <c r="F20" s="172"/>
      <c r="G20" s="172"/>
      <c r="H20" s="173"/>
      <c r="I20" s="9"/>
    </row>
    <row r="21" spans="1:9" ht="6.75" customHeight="1" hidden="1">
      <c r="A21" s="153"/>
      <c r="B21" s="154"/>
      <c r="C21" s="154"/>
      <c r="D21" s="154"/>
      <c r="E21" s="154"/>
      <c r="F21" s="154"/>
      <c r="G21" s="154"/>
      <c r="H21" s="155"/>
      <c r="I21" s="9"/>
    </row>
    <row r="22" spans="1:9" ht="7.5" customHeight="1" hidden="1">
      <c r="A22" s="153"/>
      <c r="B22" s="154"/>
      <c r="C22" s="154"/>
      <c r="D22" s="154"/>
      <c r="E22" s="154"/>
      <c r="F22" s="154"/>
      <c r="G22" s="154"/>
      <c r="H22" s="155"/>
      <c r="I22" s="9"/>
    </row>
    <row r="23" spans="1:9" ht="6.75" customHeight="1" hidden="1">
      <c r="A23" s="185">
        <f>IF(ISBLANK('SCR760-3 Detail'!B24),"","4 - "&amp;'SCR760-3 Detail'!B24)</f>
      </c>
      <c r="B23" s="186"/>
      <c r="C23" s="186"/>
      <c r="D23" s="186"/>
      <c r="E23" s="186"/>
      <c r="F23" s="186"/>
      <c r="G23" s="186"/>
      <c r="H23" s="187"/>
      <c r="I23" s="9"/>
    </row>
    <row r="24" spans="1:9" s="13" customFormat="1" ht="6.75" customHeight="1" thickBot="1">
      <c r="A24" s="88"/>
      <c r="B24" s="88"/>
      <c r="C24" s="88"/>
      <c r="D24" s="89"/>
      <c r="E24" s="89"/>
      <c r="F24" s="89"/>
      <c r="G24" s="89"/>
      <c r="H24" s="91"/>
      <c r="I24" s="12"/>
    </row>
    <row r="25" spans="1:9" ht="16.5" thickBot="1">
      <c r="A25" s="165" t="s">
        <v>179</v>
      </c>
      <c r="B25" s="166"/>
      <c r="C25" s="166"/>
      <c r="D25" s="166"/>
      <c r="E25" s="166"/>
      <c r="F25" s="166"/>
      <c r="G25" s="166"/>
      <c r="H25" s="167"/>
      <c r="I25" s="9"/>
    </row>
    <row r="26" spans="1:9" ht="6.75" customHeight="1">
      <c r="A26" s="22"/>
      <c r="B26" s="23"/>
      <c r="C26" s="23"/>
      <c r="D26" s="23"/>
      <c r="E26" s="23"/>
      <c r="F26" s="23"/>
      <c r="G26" s="36"/>
      <c r="H26" s="37"/>
      <c r="I26" s="9"/>
    </row>
    <row r="27" spans="1:9" s="137" customFormat="1" ht="30" customHeight="1">
      <c r="A27" s="159" t="str">
        <f>IF(ISBLANK('SCR760-3 Detail'!B29),"","1 - "&amp;'SCR760-3 Detail'!B29)</f>
        <v>1 - This functionality is fully supported via the Model on Demand (MOD).  TSPs can continue to use MOD as designed.</v>
      </c>
      <c r="B27" s="160"/>
      <c r="C27" s="160"/>
      <c r="D27" s="160"/>
      <c r="E27" s="160"/>
      <c r="F27" s="160"/>
      <c r="G27" s="160"/>
      <c r="H27" s="161"/>
      <c r="I27" s="136"/>
    </row>
    <row r="28" spans="1:9" s="137" customFormat="1" ht="30" customHeight="1">
      <c r="A28" s="159" t="str">
        <f>IF(ISBLANK('SCR760-3 Detail'!B30),"","2 - "&amp;'SCR760-3 Detail'!B30)</f>
        <v>2 - ERCOT will load standard Planning Model Change Requests (PMCRs) via the Model on Demand and work with TSPs to resolve discrepancies.  </v>
      </c>
      <c r="B28" s="160"/>
      <c r="C28" s="160"/>
      <c r="D28" s="160"/>
      <c r="E28" s="160"/>
      <c r="F28" s="160"/>
      <c r="G28" s="160"/>
      <c r="H28" s="161"/>
      <c r="I28" s="136"/>
    </row>
    <row r="29" spans="1:9" s="137" customFormat="1" ht="84.75" customHeight="1">
      <c r="A29" s="159" t="str">
        <f>IF(ISBLANK('SCR760-3 Detail'!B31),"","3 - "&amp;'SCR760-3 Detail'!B31)</f>
        <v>3 - ERCOT will create a MOD environment (TP-MOD) that will use a Topology-Processed seed from NMMS.  ERCOT will use PMCRs (future projects) and profiles submitted by TSPs in order to build future cases. Concurrently, ERCOT will maintain a second MOD environment (SSWG-MOD) that ERCOT will "seed" with an existing SSWG case chosen by SSWG.  ERCOT will submit necessary ERCOT data, facilitate use of the MOD application, and apply TSP submitted PMCRs and Profiles as required for SSWG.   TSPs can include any PMCRs they deem necessary in building cases to support their planning functions but must submit PMCRs that will work in ERCOT TP-MOD environment described above. ERCOT, TSPs, and any other Market Participant will be free to use either or both sets of cases.</v>
      </c>
      <c r="B29" s="160"/>
      <c r="C29" s="160"/>
      <c r="D29" s="160"/>
      <c r="E29" s="160"/>
      <c r="F29" s="160"/>
      <c r="G29" s="160"/>
      <c r="H29" s="161"/>
      <c r="I29" s="136"/>
    </row>
    <row r="30" spans="1:15" ht="6.75" customHeight="1" thickBot="1">
      <c r="A30" s="9"/>
      <c r="B30" s="9"/>
      <c r="C30" s="27"/>
      <c r="E30" s="9"/>
      <c r="F30" s="9"/>
      <c r="G30" s="9"/>
      <c r="H30" s="27"/>
      <c r="I30" s="9"/>
      <c r="J30" s="28"/>
      <c r="K30"/>
      <c r="O30" s="7"/>
    </row>
    <row r="31" spans="1:8" ht="16.5" thickBot="1">
      <c r="A31" s="165" t="s">
        <v>167</v>
      </c>
      <c r="B31" s="166"/>
      <c r="C31" s="166"/>
      <c r="D31" s="166"/>
      <c r="E31" s="166"/>
      <c r="F31" s="166"/>
      <c r="G31" s="166"/>
      <c r="H31" s="167"/>
    </row>
    <row r="32" spans="1:8" ht="6.75" customHeight="1">
      <c r="A32" s="22"/>
      <c r="B32" s="23"/>
      <c r="C32" s="23"/>
      <c r="D32" s="23"/>
      <c r="E32" s="23"/>
      <c r="F32" s="23"/>
      <c r="G32" s="36"/>
      <c r="H32" s="37"/>
    </row>
    <row r="33" spans="1:9" s="137" customFormat="1" ht="30" customHeight="1">
      <c r="A33" s="159" t="str">
        <f>IF(ISBLANK('SCR760-3 Detail'!B36),"","1 - "&amp;'SCR760-3 Detail'!B36)</f>
        <v>1 - The cost to identify equipment needing NOMCR following the implementation of these changes is equal to the cost to identify the equipment needing a standard PMCR prior to implementation of these changes resulting in no cost/benefit. </v>
      </c>
      <c r="B33" s="160"/>
      <c r="C33" s="160"/>
      <c r="D33" s="160"/>
      <c r="E33" s="160"/>
      <c r="F33" s="160"/>
      <c r="G33" s="160"/>
      <c r="H33" s="161"/>
      <c r="I33" s="138"/>
    </row>
    <row r="34" spans="1:9" s="137" customFormat="1" ht="30" customHeight="1">
      <c r="A34" s="277" t="str">
        <f>IF(ISBLANK('SCR760-3 Detail'!B37),"","2 - "&amp;'SCR760-3 Detail'!B37)</f>
        <v>2 - The cost to create NOMCR following the implementation of these changes is equal to the cost to create PMCR prior to implementation of these changes resulting in no cost/benefit.</v>
      </c>
      <c r="B34" s="278"/>
      <c r="C34" s="278"/>
      <c r="D34" s="278"/>
      <c r="E34" s="278"/>
      <c r="F34" s="278"/>
      <c r="G34" s="278"/>
      <c r="H34" s="279"/>
      <c r="I34" s="138"/>
    </row>
    <row r="35" spans="1:9" s="137" customFormat="1" ht="30" customHeight="1">
      <c r="A35" s="277" t="str">
        <f>IF(ISBLANK('SCR760-3 Detail'!B38),"","3 - "&amp;'SCR760-3 Detail'!B38)</f>
        <v>3 - The Topology Processor case is a one-time download before work begins on a new data set case build process.  There will be a minimum of two downloads of the Topology Processor data each year (Data Set A and Data Set B).</v>
      </c>
      <c r="B35" s="278"/>
      <c r="C35" s="278"/>
      <c r="D35" s="278"/>
      <c r="E35" s="278"/>
      <c r="F35" s="278"/>
      <c r="G35" s="278"/>
      <c r="H35" s="279"/>
      <c r="I35" s="138"/>
    </row>
    <row r="36" spans="1:9" s="137" customFormat="1" ht="30" customHeight="1">
      <c r="A36" s="277" t="str">
        <f>IF(ISBLANK('SCR760-3 Detail'!B39),"","4 - "&amp;'SCR760-3 Detail'!B39)</f>
        <v>4 - Costs from the Preliminary Impact Analysis (IA) have been used in the Cost portions of this document based on the mid-point of the range in the Prelimiary IA.</v>
      </c>
      <c r="B36" s="278"/>
      <c r="C36" s="278"/>
      <c r="D36" s="278"/>
      <c r="E36" s="278"/>
      <c r="F36" s="278"/>
      <c r="G36" s="278"/>
      <c r="H36" s="279"/>
      <c r="I36" s="138"/>
    </row>
    <row r="37" spans="1:9" s="137" customFormat="1" ht="87.75" customHeight="1">
      <c r="A37" s="277" t="str">
        <f>IF(ISBLANK('SCR760-3 Detail'!B40),"","5 - "&amp;'SCR760-3 Detail'!B40)</f>
        <v>5 - The Cost-Benefit Analysis considers costs and benefits over a four-year time period because 4 years is generally the depreciation life of software projects from a capital point of view.  Since this project will be capitalized, from an accounting perspective , its economic life will end at 4 years and there is likely to be no salvage value.   The useful life could be much longer than the economic life.   It is very possible that four years from now, a completely different solution will make the SCR760 effort obsolete.  But then there is chance that our SCR760 solution will continue to work.  Because of this unknown, software projects have a standard life of 4 years.  However, it is understood that the operation and maintenance costs outlined as ERCOT and Market Benefits will not end in four years given that conditions causing the need for SCR760 remain the same.</v>
      </c>
      <c r="B37" s="278"/>
      <c r="C37" s="278"/>
      <c r="D37" s="278"/>
      <c r="E37" s="278"/>
      <c r="F37" s="278"/>
      <c r="G37" s="278"/>
      <c r="H37" s="279"/>
      <c r="I37" s="138"/>
    </row>
    <row r="38" spans="1:9" s="137" customFormat="1" ht="30" customHeight="1">
      <c r="A38" s="277" t="str">
        <f>IF(ISBLANK('SCR760-3 Detail'!B41),"","6 - "&amp;'SCR760-3 Detail'!B41)</f>
        <v>6 - Costs and Benefits in Years 1 through 3 have not been escalated for inflation.</v>
      </c>
      <c r="B38" s="278"/>
      <c r="C38" s="278"/>
      <c r="D38" s="278"/>
      <c r="E38" s="278"/>
      <c r="F38" s="278"/>
      <c r="G38" s="278"/>
      <c r="H38" s="279"/>
      <c r="I38" s="138"/>
    </row>
    <row r="39" spans="1:9" s="137" customFormat="1" ht="30" customHeight="1">
      <c r="A39" s="277" t="str">
        <f>IF(ISBLANK('SCR760-3 Detail'!B42),"","7 - "&amp;'SCR760-3 Detail'!B42)</f>
        <v>7 - Staffing Productivity Benefit is calculated as follows: (#standard PMCRs/# PMCRs per hour * hourly rate) * # case building and/or case updating periods per year</v>
      </c>
      <c r="B39" s="278"/>
      <c r="C39" s="278"/>
      <c r="D39" s="278"/>
      <c r="E39" s="278"/>
      <c r="F39" s="278"/>
      <c r="G39" s="278"/>
      <c r="H39" s="279"/>
      <c r="I39" s="138"/>
    </row>
    <row r="40" spans="1:9" s="137" customFormat="1" ht="30" customHeight="1" thickBot="1">
      <c r="A40" s="277" t="str">
        <f>IF(ISBLANK('SCR760-3 Detail'!B43),"","8 - "&amp;'SCR760-3 Detail'!B43)</f>
        <v>8 - The maximum number of records that can be eliminated as a result of the implementation of these changes is nine hundred and sixty-three (963).</v>
      </c>
      <c r="B40" s="278"/>
      <c r="C40" s="278"/>
      <c r="D40" s="278"/>
      <c r="E40" s="278"/>
      <c r="F40" s="278"/>
      <c r="G40" s="278"/>
      <c r="H40" s="279"/>
      <c r="I40" s="136"/>
    </row>
    <row r="41" spans="1:8" ht="16.5" thickBot="1">
      <c r="A41" s="165" t="s">
        <v>142</v>
      </c>
      <c r="B41" s="166"/>
      <c r="C41" s="166"/>
      <c r="D41" s="166"/>
      <c r="E41" s="166"/>
      <c r="F41" s="166"/>
      <c r="G41" s="166"/>
      <c r="H41" s="167"/>
    </row>
    <row r="42" spans="1:8" ht="6.75" customHeight="1">
      <c r="A42" s="22"/>
      <c r="B42" s="23"/>
      <c r="C42" s="23"/>
      <c r="D42" s="23"/>
      <c r="E42" s="23"/>
      <c r="F42" s="23"/>
      <c r="G42" s="36"/>
      <c r="H42" s="37"/>
    </row>
    <row r="43" spans="1:9" s="137" customFormat="1" ht="30" customHeight="1">
      <c r="A43" s="159" t="str">
        <f>IF(ISBLANK('SCR760-3 Detail'!B48),"","1 - "&amp;'SCR760-3 Detail'!B48)</f>
        <v>1 - ERCOT is responsible for reviewing and accepting standard PMCRs submitted by TSPs.  </v>
      </c>
      <c r="B43" s="160"/>
      <c r="C43" s="160"/>
      <c r="D43" s="160"/>
      <c r="E43" s="160"/>
      <c r="F43" s="160"/>
      <c r="G43" s="160"/>
      <c r="H43" s="161"/>
      <c r="I43" s="138"/>
    </row>
    <row r="44" spans="1:9" s="137" customFormat="1" ht="30" customHeight="1">
      <c r="A44" s="159" t="str">
        <f>IF(ISBLANK('SCR760-3 Detail'!B49),"","2 - "&amp;'SCR760-3 Detail'!B49)</f>
        <v>2 - ERCOT is responsible for reviewing and validating NOMCRs</v>
      </c>
      <c r="B44" s="160"/>
      <c r="C44" s="160"/>
      <c r="D44" s="160"/>
      <c r="E44" s="160"/>
      <c r="F44" s="160"/>
      <c r="G44" s="160"/>
      <c r="H44" s="161"/>
      <c r="I44" s="138"/>
    </row>
    <row r="45" spans="1:9" s="137" customFormat="1" ht="30" customHeight="1">
      <c r="A45" s="159" t="str">
        <f>IF(ISBLANK('SCR760-3 Detail'!B50),"","3 - "&amp;'SCR760-3 Detail'!B50)</f>
        <v>3 - Benefit is derived from one time entry for NOMCR versus review of standard PMCRs at case building and/or case updating time to make sure it is needed x 10 case building and/or case updating periods per year.</v>
      </c>
      <c r="B45" s="160"/>
      <c r="C45" s="160"/>
      <c r="D45" s="160"/>
      <c r="E45" s="160"/>
      <c r="F45" s="160"/>
      <c r="G45" s="160"/>
      <c r="H45" s="161"/>
      <c r="I45" s="138"/>
    </row>
    <row r="46" spans="1:9" s="137" customFormat="1" ht="30" customHeight="1">
      <c r="A46" s="159" t="str">
        <f>IF(ISBLANK('SCR760-3 Detail'!B51),"","4 - "&amp;'SCR760-3 Detail'!B51)</f>
        <v>4 - The benefit is measured as the annual time saved because there are fewer PMCRs to review during each case building and/or case updating period following the implementation of these changes.</v>
      </c>
      <c r="B46" s="160"/>
      <c r="C46" s="160"/>
      <c r="D46" s="160"/>
      <c r="E46" s="160"/>
      <c r="F46" s="160"/>
      <c r="G46" s="160"/>
      <c r="H46" s="161"/>
      <c r="I46" s="138"/>
    </row>
    <row r="47" spans="1:9" s="137" customFormat="1" ht="30" customHeight="1">
      <c r="A47" s="159" t="str">
        <f>IF(ISBLANK('SCR760-3 Detail'!B52),"","5 - "&amp;'SCR760-3 Detail'!B52)</f>
        <v>5 - ERCOT uses a blended rate of $65/hour for internal labor for all project estimates.</v>
      </c>
      <c r="B47" s="160"/>
      <c r="C47" s="160"/>
      <c r="D47" s="160"/>
      <c r="E47" s="160"/>
      <c r="F47" s="160"/>
      <c r="G47" s="160"/>
      <c r="H47" s="161"/>
      <c r="I47" s="138"/>
    </row>
    <row r="48" spans="1:9" s="137" customFormat="1" ht="30" customHeight="1" thickBot="1">
      <c r="A48" s="159" t="str">
        <f>IF(ISBLANK('SCR760-3 Detail'!B53),"","6 - "&amp;'SCR760-3 Detail'!B53)</f>
        <v>6 - On average, ten (10) standard PMCRs can be reviewed and accepted per hour.</v>
      </c>
      <c r="B48" s="160"/>
      <c r="C48" s="160"/>
      <c r="D48" s="160"/>
      <c r="E48" s="160"/>
      <c r="F48" s="160"/>
      <c r="G48" s="160"/>
      <c r="H48" s="161"/>
      <c r="I48" s="138"/>
    </row>
    <row r="49" spans="1:8" ht="16.5" thickBot="1">
      <c r="A49" s="165" t="s">
        <v>143</v>
      </c>
      <c r="B49" s="166"/>
      <c r="C49" s="166"/>
      <c r="D49" s="166"/>
      <c r="E49" s="166"/>
      <c r="F49" s="166"/>
      <c r="G49" s="166"/>
      <c r="H49" s="167"/>
    </row>
    <row r="50" spans="1:8" ht="6.75" customHeight="1">
      <c r="A50" s="22"/>
      <c r="B50" s="23"/>
      <c r="C50" s="23"/>
      <c r="D50" s="23"/>
      <c r="E50" s="23"/>
      <c r="F50" s="23"/>
      <c r="G50" s="36"/>
      <c r="H50" s="37"/>
    </row>
    <row r="51" spans="1:9" s="137" customFormat="1" ht="30" customHeight="1">
      <c r="A51" s="159" t="str">
        <f>IF(ISBLANK('SCR760-3 Detail'!B57),"","1 - "&amp;'SCR760-3 Detail'!B57)</f>
        <v>1 - TSPs are responsible for the creation, review and maintenance of standard PMCRs.</v>
      </c>
      <c r="B51" s="160"/>
      <c r="C51" s="160"/>
      <c r="D51" s="160"/>
      <c r="E51" s="160"/>
      <c r="F51" s="160"/>
      <c r="G51" s="160"/>
      <c r="H51" s="161"/>
      <c r="I51" s="138"/>
    </row>
    <row r="52" spans="1:9" s="137" customFormat="1" ht="30" customHeight="1">
      <c r="A52" s="159" t="str">
        <f>IF(ISBLANK('SCR760-3 Detail'!B58),"","2 - "&amp;'SCR760-3 Detail'!B58)</f>
        <v>2 - TSPs are responsible for the creation and submittal of NOMCRs</v>
      </c>
      <c r="B52" s="160"/>
      <c r="C52" s="160"/>
      <c r="D52" s="160"/>
      <c r="E52" s="160"/>
      <c r="F52" s="160"/>
      <c r="G52" s="160"/>
      <c r="H52" s="161"/>
      <c r="I52" s="138"/>
    </row>
    <row r="53" spans="1:9" s="137" customFormat="1" ht="30" customHeight="1">
      <c r="A53" s="159" t="str">
        <f>IF(ISBLANK('SCR760-3 Detail'!B59),"","3 - "&amp;'SCR760-3 Detail'!B59)</f>
        <v>3 - All standard PMCRs will be built from scratch and reviewed for each model each time there is a Topology Processor download and reviewed for quarterly updates to avoid data errors.</v>
      </c>
      <c r="B53" s="160"/>
      <c r="C53" s="160"/>
      <c r="D53" s="160"/>
      <c r="E53" s="160"/>
      <c r="F53" s="160"/>
      <c r="G53" s="160"/>
      <c r="H53" s="161"/>
      <c r="I53" s="138"/>
    </row>
    <row r="54" spans="1:9" s="137" customFormat="1" ht="30" customHeight="1">
      <c r="A54" s="159" t="str">
        <f>IF(ISBLANK('SCR760-3 Detail'!B60),"","4 - "&amp;'SCR760-3 Detail'!B60)</f>
        <v>4 - Benefit is derived from one time entry for NOMCR versus creation and review of standard PMCRs at case building and/or case updating time to make sure it is needed x 10 case building and/or case updating periods per year.</v>
      </c>
      <c r="B54" s="160"/>
      <c r="C54" s="160"/>
      <c r="D54" s="160"/>
      <c r="E54" s="160"/>
      <c r="F54" s="160"/>
      <c r="G54" s="160"/>
      <c r="H54" s="161"/>
      <c r="I54" s="138"/>
    </row>
    <row r="55" spans="1:9" s="137" customFormat="1" ht="30" customHeight="1">
      <c r="A55" s="159" t="str">
        <f>IF(ISBLANK('SCR760-3 Detail'!B61),"","5 - "&amp;'SCR760-3 Detail'!B61)</f>
        <v>5 - Experienced transmission planners must be responsible for creating standard PMCRs.  The hourly rate of $100 reflects the fully loaded cost of such an employee.</v>
      </c>
      <c r="B55" s="160"/>
      <c r="C55" s="160"/>
      <c r="D55" s="160"/>
      <c r="E55" s="160"/>
      <c r="F55" s="160"/>
      <c r="G55" s="160"/>
      <c r="H55" s="161"/>
      <c r="I55" s="138"/>
    </row>
    <row r="56" spans="1:9" s="137" customFormat="1" ht="30" customHeight="1" thickBot="1">
      <c r="A56" s="159" t="str">
        <f>IF(ISBLANK('SCR760-3 Detail'!B62),"","6 - "&amp;'SCR760-3 Detail'!B62)</f>
        <v>6 - On average, six (6) standard PMCRs can be created and submitted per hour.</v>
      </c>
      <c r="B56" s="160"/>
      <c r="C56" s="160"/>
      <c r="D56" s="160"/>
      <c r="E56" s="160"/>
      <c r="F56" s="160"/>
      <c r="G56" s="160"/>
      <c r="H56" s="161"/>
      <c r="I56" s="138"/>
    </row>
    <row r="57" spans="1:15" ht="16.5" thickBot="1">
      <c r="A57" s="165" t="s">
        <v>70</v>
      </c>
      <c r="B57" s="166"/>
      <c r="C57" s="166"/>
      <c r="D57" s="166"/>
      <c r="E57" s="166"/>
      <c r="F57" s="166"/>
      <c r="G57" s="166"/>
      <c r="H57" s="167"/>
      <c r="I57" s="9"/>
      <c r="O57" s="7"/>
    </row>
    <row r="58" spans="1:15" ht="7.5" customHeight="1">
      <c r="A58" s="29"/>
      <c r="B58" s="14"/>
      <c r="C58" s="14"/>
      <c r="D58" s="14"/>
      <c r="E58" s="14"/>
      <c r="F58" s="14"/>
      <c r="G58" s="14"/>
      <c r="H58" s="30"/>
      <c r="I58" s="9"/>
      <c r="O58" s="7"/>
    </row>
    <row r="59" spans="1:15" ht="15.75" customHeight="1">
      <c r="A59" s="125" t="s">
        <v>69</v>
      </c>
      <c r="B59" s="1" t="s">
        <v>5</v>
      </c>
      <c r="C59" s="198">
        <f>ROUND('SCR760-3 Detail'!C68+'SCR760-3 Detail'!J68,2-LEN(INT('SCR760-3 Detail'!C68+'SCR760-3 Detail'!J68)))</f>
        <v>240000</v>
      </c>
      <c r="D59" s="198"/>
      <c r="E59" s="4"/>
      <c r="F59" s="1"/>
      <c r="G59" s="1"/>
      <c r="H59" s="209" t="s">
        <v>71</v>
      </c>
      <c r="I59" s="9"/>
      <c r="O59" s="7"/>
    </row>
    <row r="60" spans="1:15" ht="15.75">
      <c r="A60" s="31"/>
      <c r="B60" s="1" t="s">
        <v>6</v>
      </c>
      <c r="C60" s="198">
        <f>ROUND('SCR760-3 Detail'!C95+'SCR760-3 Detail'!J95,2-LEN(INT('SCR760-3 Detail'!C95+'SCR760-3 Detail'!J95)))</f>
        <v>0</v>
      </c>
      <c r="D60" s="198"/>
      <c r="E60" s="4"/>
      <c r="F60" s="1"/>
      <c r="G60" s="1"/>
      <c r="H60" s="210"/>
      <c r="I60" s="9"/>
      <c r="O60" s="7"/>
    </row>
    <row r="61" spans="1:15" ht="15.75">
      <c r="A61" s="31"/>
      <c r="B61" s="212" t="s">
        <v>7</v>
      </c>
      <c r="C61" s="212"/>
      <c r="D61" s="213">
        <f>ROUND(C59+C60,2-LEN(INT(C59+C60)))</f>
        <v>240000</v>
      </c>
      <c r="E61" s="213"/>
      <c r="F61" s="1"/>
      <c r="G61" s="1"/>
      <c r="H61" s="211"/>
      <c r="I61" s="9"/>
      <c r="O61" s="7"/>
    </row>
    <row r="62" spans="1:15" ht="15.75">
      <c r="A62" s="32"/>
      <c r="B62" s="1" t="s">
        <v>68</v>
      </c>
      <c r="C62" s="198">
        <f>ROUND(SUM('SCR760-3 Detail'!C70:C73)+SUM('SCR760-3 Detail'!J70:J73),2-LEN(INT(SUM('SCR760-3 Detail'!C70:C73)+SUM('SCR760-3 Detail'!J70:J73))))</f>
        <v>60000</v>
      </c>
      <c r="D62" s="198"/>
      <c r="E62" s="4"/>
      <c r="F62" s="1"/>
      <c r="G62" s="1"/>
      <c r="H62" s="17"/>
      <c r="I62" s="9"/>
      <c r="O62" s="7"/>
    </row>
    <row r="63" spans="1:15" ht="15.75">
      <c r="A63" s="32"/>
      <c r="B63" s="1" t="s">
        <v>8</v>
      </c>
      <c r="C63" s="198">
        <f>ROUND(SUM('SCR760-3 Detail'!C97:C100)+SUM('SCR760-3 Detail'!J97:J100),2-LEN(INT(SUM('SCR760-3 Detail'!C97:C100)+SUM('SCR760-3 Detail'!J97:J100))))</f>
        <v>0</v>
      </c>
      <c r="D63" s="198"/>
      <c r="E63" s="4"/>
      <c r="F63" s="1"/>
      <c r="G63" s="1"/>
      <c r="H63" s="17"/>
      <c r="I63" s="9"/>
      <c r="O63" s="7"/>
    </row>
    <row r="64" spans="1:15" ht="15.75">
      <c r="A64" s="32"/>
      <c r="B64" s="212" t="s">
        <v>9</v>
      </c>
      <c r="C64" s="212"/>
      <c r="D64" s="214">
        <f>C62+C63</f>
        <v>60000</v>
      </c>
      <c r="E64" s="214"/>
      <c r="F64" s="1"/>
      <c r="G64" s="1"/>
      <c r="H64" s="17"/>
      <c r="I64" s="9"/>
      <c r="O64" s="7"/>
    </row>
    <row r="65" spans="1:15" ht="15.75">
      <c r="A65" s="32"/>
      <c r="B65" s="1"/>
      <c r="C65" s="1"/>
      <c r="D65" s="1"/>
      <c r="E65" s="1"/>
      <c r="F65" s="201">
        <f>ROUND(D61+D64,2-LEN(INT(D61+D64)))</f>
        <v>300000</v>
      </c>
      <c r="G65" s="201"/>
      <c r="H65" s="126" t="s">
        <v>10</v>
      </c>
      <c r="I65" s="9"/>
      <c r="O65" s="7"/>
    </row>
    <row r="66" spans="1:15" ht="6.75" customHeight="1">
      <c r="A66" s="33"/>
      <c r="B66" s="1"/>
      <c r="C66" s="1"/>
      <c r="D66" s="1"/>
      <c r="E66" s="1"/>
      <c r="F66" s="4"/>
      <c r="G66" s="4"/>
      <c r="H66" s="34"/>
      <c r="I66" s="9"/>
      <c r="O66" s="7"/>
    </row>
    <row r="67" spans="1:15" ht="15.75">
      <c r="A67" s="125" t="s">
        <v>11</v>
      </c>
      <c r="B67" s="1" t="s">
        <v>12</v>
      </c>
      <c r="C67" s="198">
        <f>ROUND('SCR760-3 Detail'!C88,2-LEN(INT('SCR760-3 Detail'!C88)))</f>
        <v>230000</v>
      </c>
      <c r="D67" s="198"/>
      <c r="E67" s="1"/>
      <c r="F67" s="4"/>
      <c r="G67" s="4"/>
      <c r="H67" s="34"/>
      <c r="I67" s="9"/>
      <c r="O67" s="7"/>
    </row>
    <row r="68" spans="1:15" ht="15.75">
      <c r="A68" s="31"/>
      <c r="B68" s="1" t="s">
        <v>13</v>
      </c>
      <c r="C68" s="198">
        <f>ROUND('SCR760-3 Detail'!C112,2-LEN(INT('SCR760-3 Detail'!C112)))</f>
        <v>590000</v>
      </c>
      <c r="D68" s="198"/>
      <c r="E68" s="1"/>
      <c r="F68" s="4"/>
      <c r="G68" s="4"/>
      <c r="H68" s="34"/>
      <c r="I68" s="9"/>
      <c r="O68" s="7"/>
    </row>
    <row r="69" spans="1:15" ht="15.75">
      <c r="A69" s="31"/>
      <c r="B69" s="1"/>
      <c r="C69" s="1"/>
      <c r="D69" s="15"/>
      <c r="E69" s="15"/>
      <c r="F69" s="201">
        <f>ROUND(C67+C68,2-LEN(INT(C67+C68)))</f>
        <v>820000</v>
      </c>
      <c r="G69" s="201"/>
      <c r="H69" s="126" t="s">
        <v>14</v>
      </c>
      <c r="I69" s="9"/>
      <c r="O69" s="7"/>
    </row>
    <row r="70" spans="1:15" ht="6.75" customHeight="1">
      <c r="A70" s="31"/>
      <c r="B70" s="1"/>
      <c r="C70" s="1"/>
      <c r="D70" s="1"/>
      <c r="E70" s="1"/>
      <c r="F70" s="4"/>
      <c r="G70" s="4"/>
      <c r="H70" s="17"/>
      <c r="I70" s="9"/>
      <c r="O70" s="7"/>
    </row>
    <row r="71" spans="1:15" ht="16.5" thickBot="1">
      <c r="A71" s="31"/>
      <c r="B71" s="1"/>
      <c r="C71" s="202" t="s">
        <v>43</v>
      </c>
      <c r="D71" s="202"/>
      <c r="E71" s="202"/>
      <c r="F71" s="203">
        <f>ROUND(F69-F65,3-LEN(INT(F69-F65)))</f>
        <v>520000</v>
      </c>
      <c r="G71" s="203"/>
      <c r="H71" s="17"/>
      <c r="I71" s="9"/>
      <c r="O71" s="7"/>
    </row>
    <row r="72" spans="1:15" ht="7.5" customHeight="1" thickTop="1">
      <c r="A72" s="35"/>
      <c r="B72" s="20"/>
      <c r="C72" s="20"/>
      <c r="D72" s="20"/>
      <c r="E72" s="20"/>
      <c r="F72" s="20"/>
      <c r="G72" s="20"/>
      <c r="H72" s="19"/>
      <c r="I72" s="9"/>
      <c r="O72" s="7"/>
    </row>
    <row r="73" spans="1:15" ht="19.5" customHeight="1">
      <c r="A73" s="18"/>
      <c r="B73" s="9"/>
      <c r="C73" s="27"/>
      <c r="G73" s="9"/>
      <c r="H73" s="27"/>
      <c r="I73" s="9"/>
      <c r="O73" s="7"/>
    </row>
    <row r="74" spans="1:9" ht="13.5" customHeight="1">
      <c r="A74" s="1"/>
      <c r="B74" s="1"/>
      <c r="C74" s="1"/>
      <c r="D74" s="1"/>
      <c r="E74" s="1"/>
      <c r="F74" s="1"/>
      <c r="G74" s="1"/>
      <c r="H74" s="1"/>
      <c r="I74" s="9"/>
    </row>
    <row r="75" spans="1:9" ht="15" customHeight="1">
      <c r="A75" s="1"/>
      <c r="B75" s="1"/>
      <c r="C75" s="1"/>
      <c r="D75" s="1"/>
      <c r="E75" s="1"/>
      <c r="F75" s="1"/>
      <c r="G75" s="1"/>
      <c r="H75" s="1"/>
      <c r="I75" s="9"/>
    </row>
    <row r="76" spans="1:9" ht="16.5" hidden="1" thickBot="1">
      <c r="A76" s="204" t="s">
        <v>23</v>
      </c>
      <c r="B76" s="205"/>
      <c r="C76" s="205"/>
      <c r="D76" s="205"/>
      <c r="E76" s="205"/>
      <c r="F76" s="205"/>
      <c r="G76" s="205"/>
      <c r="H76" s="206"/>
      <c r="I76" s="9"/>
    </row>
    <row r="77" spans="1:9" ht="12.75" hidden="1">
      <c r="A77" s="38"/>
      <c r="B77" s="39"/>
      <c r="C77" s="39"/>
      <c r="D77" s="39"/>
      <c r="E77" s="39"/>
      <c r="F77" s="39"/>
      <c r="G77" s="39"/>
      <c r="H77" s="30"/>
      <c r="I77" s="9"/>
    </row>
    <row r="78" spans="1:9" ht="12.75" hidden="1">
      <c r="A78" s="21"/>
      <c r="B78" s="5"/>
      <c r="C78" s="5"/>
      <c r="D78" s="5"/>
      <c r="E78" s="5"/>
      <c r="F78" s="5"/>
      <c r="G78" s="5"/>
      <c r="H78" s="17"/>
      <c r="I78" s="9"/>
    </row>
    <row r="79" spans="1:9" ht="12.75" hidden="1">
      <c r="A79" s="40" t="s">
        <v>15</v>
      </c>
      <c r="B79" s="41" t="s">
        <v>16</v>
      </c>
      <c r="C79" s="41"/>
      <c r="D79" s="42"/>
      <c r="E79" s="85">
        <f>QSECount</f>
        <v>0</v>
      </c>
      <c r="F79" s="79"/>
      <c r="G79" s="26"/>
      <c r="H79" s="80"/>
      <c r="I79" s="9"/>
    </row>
    <row r="80" spans="1:9" ht="12.75" hidden="1">
      <c r="A80" s="40"/>
      <c r="B80" s="41" t="s">
        <v>17</v>
      </c>
      <c r="C80" s="41"/>
      <c r="D80" s="42"/>
      <c r="E80" s="85" t="e">
        <f>CRCount</f>
        <v>#REF!</v>
      </c>
      <c r="F80" s="79"/>
      <c r="G80" s="26"/>
      <c r="H80" s="80"/>
      <c r="I80" s="9"/>
    </row>
    <row r="81" spans="1:9" ht="12.75" hidden="1">
      <c r="A81" s="40"/>
      <c r="B81" s="41" t="s">
        <v>18</v>
      </c>
      <c r="C81" s="41"/>
      <c r="D81" s="42"/>
      <c r="E81" s="85" t="e">
        <f>TDSPCount</f>
        <v>#REF!</v>
      </c>
      <c r="F81" s="79"/>
      <c r="G81" s="26"/>
      <c r="H81" s="80"/>
      <c r="I81" s="9"/>
    </row>
    <row r="82" spans="1:9" ht="12.75" hidden="1">
      <c r="A82" s="40"/>
      <c r="B82" s="41" t="s">
        <v>19</v>
      </c>
      <c r="C82" s="41"/>
      <c r="D82" s="42"/>
      <c r="E82" s="85" t="e">
        <f>RESCount</f>
        <v>#REF!</v>
      </c>
      <c r="F82" s="79"/>
      <c r="G82" s="26"/>
      <c r="H82" s="80"/>
      <c r="I82" s="9"/>
    </row>
    <row r="83" spans="1:9" ht="12.75" hidden="1">
      <c r="A83" s="40"/>
      <c r="B83" s="5"/>
      <c r="C83" s="5"/>
      <c r="D83" s="26"/>
      <c r="E83" s="86"/>
      <c r="F83" s="26"/>
      <c r="G83" s="26"/>
      <c r="H83" s="17"/>
      <c r="I83" s="9"/>
    </row>
    <row r="84" spans="1:9" ht="12.75" hidden="1">
      <c r="A84" s="207" t="s">
        <v>20</v>
      </c>
      <c r="B84" s="208"/>
      <c r="C84" s="15"/>
      <c r="D84" s="15"/>
      <c r="E84" s="87">
        <v>0.06</v>
      </c>
      <c r="F84" s="43"/>
      <c r="G84" s="43"/>
      <c r="H84" s="17"/>
      <c r="I84" s="9"/>
    </row>
    <row r="85" spans="1:9" ht="12.75" hidden="1">
      <c r="A85" s="199" t="s">
        <v>21</v>
      </c>
      <c r="B85" s="200"/>
      <c r="C85" s="200"/>
      <c r="D85" s="15"/>
      <c r="E85" s="15"/>
      <c r="F85" s="43"/>
      <c r="G85" s="43"/>
      <c r="H85" s="17"/>
      <c r="I85" s="9"/>
    </row>
    <row r="86" spans="1:9" ht="12.75" hidden="1">
      <c r="A86" s="199" t="s">
        <v>24</v>
      </c>
      <c r="B86" s="200"/>
      <c r="C86" s="200"/>
      <c r="D86" s="1"/>
      <c r="E86" s="1"/>
      <c r="F86" s="1"/>
      <c r="G86" s="1"/>
      <c r="H86" s="17"/>
      <c r="I86" s="9"/>
    </row>
    <row r="87" spans="1:9" ht="12.75" hidden="1">
      <c r="A87" s="35"/>
      <c r="B87" s="20"/>
      <c r="C87" s="20"/>
      <c r="D87" s="20"/>
      <c r="E87" s="20"/>
      <c r="F87" s="20"/>
      <c r="G87" s="20"/>
      <c r="H87" s="19"/>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row r="892" spans="1:9" ht="12.75">
      <c r="A892" s="1"/>
      <c r="B892" s="1"/>
      <c r="C892" s="1"/>
      <c r="D892" s="1"/>
      <c r="E892" s="1"/>
      <c r="F892" s="1"/>
      <c r="G892" s="1"/>
      <c r="H892" s="1"/>
      <c r="I892" s="9"/>
    </row>
    <row r="893" spans="1:9" ht="12.75">
      <c r="A893" s="1"/>
      <c r="B893" s="1"/>
      <c r="C893" s="1"/>
      <c r="D893" s="1"/>
      <c r="E893" s="1"/>
      <c r="F893" s="1"/>
      <c r="G893" s="1"/>
      <c r="H893" s="1"/>
      <c r="I893" s="9"/>
    </row>
    <row r="894" spans="1:9" ht="12.75">
      <c r="A894" s="1"/>
      <c r="B894" s="1"/>
      <c r="C894" s="1"/>
      <c r="D894" s="1"/>
      <c r="E894" s="1"/>
      <c r="F894" s="1"/>
      <c r="G894" s="1"/>
      <c r="H894" s="1"/>
      <c r="I894" s="9"/>
    </row>
    <row r="895" spans="1:9" ht="12.75">
      <c r="A895" s="1"/>
      <c r="B895" s="1"/>
      <c r="C895" s="1"/>
      <c r="D895" s="1"/>
      <c r="E895" s="1"/>
      <c r="F895" s="1"/>
      <c r="G895" s="1"/>
      <c r="H895" s="1"/>
      <c r="I895" s="9"/>
    </row>
    <row r="896" spans="1:9" ht="12.75">
      <c r="A896" s="1"/>
      <c r="B896" s="1"/>
      <c r="C896" s="1"/>
      <c r="D896" s="1"/>
      <c r="E896" s="1"/>
      <c r="F896" s="1"/>
      <c r="G896" s="1"/>
      <c r="H896" s="1"/>
      <c r="I896" s="9"/>
    </row>
    <row r="897" spans="1:9" ht="12.75">
      <c r="A897" s="1"/>
      <c r="B897" s="1"/>
      <c r="C897" s="1"/>
      <c r="D897" s="1"/>
      <c r="E897" s="1"/>
      <c r="F897" s="1"/>
      <c r="G897" s="1"/>
      <c r="H897" s="1"/>
      <c r="I897" s="9"/>
    </row>
    <row r="898" spans="1:9" ht="12.75">
      <c r="A898" s="1"/>
      <c r="B898" s="1"/>
      <c r="C898" s="1"/>
      <c r="D898" s="1"/>
      <c r="E898" s="1"/>
      <c r="F898" s="1"/>
      <c r="G898" s="1"/>
      <c r="H898" s="1"/>
      <c r="I898" s="9"/>
    </row>
    <row r="899" spans="1:9" ht="12.75">
      <c r="A899" s="1"/>
      <c r="B899" s="1"/>
      <c r="C899" s="1"/>
      <c r="D899" s="1"/>
      <c r="E899" s="1"/>
      <c r="F899" s="1"/>
      <c r="G899" s="1"/>
      <c r="H899" s="1"/>
      <c r="I899" s="9"/>
    </row>
    <row r="900" spans="1:9" ht="12.75">
      <c r="A900" s="1"/>
      <c r="B900" s="1"/>
      <c r="C900" s="1"/>
      <c r="D900" s="1"/>
      <c r="E900" s="1"/>
      <c r="F900" s="1"/>
      <c r="G900" s="1"/>
      <c r="H900" s="1"/>
      <c r="I900" s="9"/>
    </row>
    <row r="901" spans="1:9" ht="12.75">
      <c r="A901" s="1"/>
      <c r="B901" s="1"/>
      <c r="C901" s="1"/>
      <c r="D901" s="1"/>
      <c r="E901" s="1"/>
      <c r="F901" s="1"/>
      <c r="G901" s="1"/>
      <c r="H901" s="1"/>
      <c r="I901" s="9"/>
    </row>
    <row r="902" spans="1:9" ht="12.75">
      <c r="A902" s="1"/>
      <c r="B902" s="1"/>
      <c r="C902" s="1"/>
      <c r="D902" s="1"/>
      <c r="E902" s="1"/>
      <c r="F902" s="1"/>
      <c r="G902" s="1"/>
      <c r="H902" s="1"/>
      <c r="I902" s="9"/>
    </row>
    <row r="903" spans="1:9" ht="12.75">
      <c r="A903" s="1"/>
      <c r="B903" s="1"/>
      <c r="C903" s="1"/>
      <c r="D903" s="1"/>
      <c r="E903" s="1"/>
      <c r="F903" s="1"/>
      <c r="G903" s="1"/>
      <c r="H903" s="1"/>
      <c r="I903" s="9"/>
    </row>
    <row r="904" spans="1:9" ht="12.75">
      <c r="A904" s="1"/>
      <c r="B904" s="1"/>
      <c r="C904" s="1"/>
      <c r="D904" s="1"/>
      <c r="E904" s="1"/>
      <c r="F904" s="1"/>
      <c r="G904" s="1"/>
      <c r="H904" s="1"/>
      <c r="I904" s="9"/>
    </row>
    <row r="905" spans="1:9" ht="12.75">
      <c r="A905" s="1"/>
      <c r="B905" s="1"/>
      <c r="C905" s="1"/>
      <c r="D905" s="1"/>
      <c r="E905" s="1"/>
      <c r="F905" s="1"/>
      <c r="G905" s="1"/>
      <c r="H905" s="1"/>
      <c r="I905" s="9"/>
    </row>
    <row r="906" spans="1:9" ht="12.75">
      <c r="A906" s="1"/>
      <c r="B906" s="1"/>
      <c r="C906" s="1"/>
      <c r="D906" s="1"/>
      <c r="E906" s="1"/>
      <c r="F906" s="1"/>
      <c r="G906" s="1"/>
      <c r="H906" s="1"/>
      <c r="I906" s="9"/>
    </row>
    <row r="907" spans="1:9" ht="12.75">
      <c r="A907" s="1"/>
      <c r="B907" s="1"/>
      <c r="C907" s="1"/>
      <c r="D907" s="1"/>
      <c r="E907" s="1"/>
      <c r="F907" s="1"/>
      <c r="G907" s="1"/>
      <c r="H907" s="1"/>
      <c r="I907" s="9"/>
    </row>
    <row r="908" spans="1:9" ht="12.75">
      <c r="A908" s="1"/>
      <c r="B908" s="1"/>
      <c r="C908" s="1"/>
      <c r="D908" s="1"/>
      <c r="E908" s="1"/>
      <c r="F908" s="1"/>
      <c r="G908" s="1"/>
      <c r="H908" s="1"/>
      <c r="I908" s="9"/>
    </row>
    <row r="909" spans="1:9" ht="12.75">
      <c r="A909" s="1"/>
      <c r="B909" s="1"/>
      <c r="C909" s="1"/>
      <c r="D909" s="1"/>
      <c r="E909" s="1"/>
      <c r="F909" s="1"/>
      <c r="G909" s="1"/>
      <c r="H909" s="1"/>
      <c r="I909" s="9"/>
    </row>
  </sheetData>
  <sheetProtection/>
  <mergeCells count="72">
    <mergeCell ref="D64:E64"/>
    <mergeCell ref="D61:E61"/>
    <mergeCell ref="A85:C85"/>
    <mergeCell ref="A86:C86"/>
    <mergeCell ref="C68:D68"/>
    <mergeCell ref="C62:D62"/>
    <mergeCell ref="C67:D67"/>
    <mergeCell ref="F69:G69"/>
    <mergeCell ref="C71:E71"/>
    <mergeCell ref="F71:G71"/>
    <mergeCell ref="A76:H76"/>
    <mergeCell ref="A84:B84"/>
    <mergeCell ref="A57:H57"/>
    <mergeCell ref="C59:D59"/>
    <mergeCell ref="H59:H61"/>
    <mergeCell ref="C60:D60"/>
    <mergeCell ref="B61:C61"/>
    <mergeCell ref="F65:G65"/>
    <mergeCell ref="C63:D63"/>
    <mergeCell ref="B64:C64"/>
    <mergeCell ref="A22:H22"/>
    <mergeCell ref="A35:H35"/>
    <mergeCell ref="A36:H36"/>
    <mergeCell ref="A37:H37"/>
    <mergeCell ref="A39:H39"/>
    <mergeCell ref="A27:H27"/>
    <mergeCell ref="A41:H41"/>
    <mergeCell ref="A43:H43"/>
    <mergeCell ref="A44:H44"/>
    <mergeCell ref="A45:H45"/>
    <mergeCell ref="A46:H46"/>
    <mergeCell ref="A55:H55"/>
    <mergeCell ref="A56:H56"/>
    <mergeCell ref="A47:H47"/>
    <mergeCell ref="A48:H48"/>
    <mergeCell ref="A52:H52"/>
    <mergeCell ref="A53:H53"/>
    <mergeCell ref="A21:H21"/>
    <mergeCell ref="A40:H40"/>
    <mergeCell ref="A23:H23"/>
    <mergeCell ref="A25:H25"/>
    <mergeCell ref="A28:H28"/>
    <mergeCell ref="A29:H29"/>
    <mergeCell ref="A31:H31"/>
    <mergeCell ref="A33:H33"/>
    <mergeCell ref="A34:H34"/>
    <mergeCell ref="G5:H5"/>
    <mergeCell ref="E6:F6"/>
    <mergeCell ref="A13:H13"/>
    <mergeCell ref="A14:H14"/>
    <mergeCell ref="A15:H15"/>
    <mergeCell ref="A20:H20"/>
    <mergeCell ref="G6:H6"/>
    <mergeCell ref="B7:H7"/>
    <mergeCell ref="A9:H9"/>
    <mergeCell ref="A11:H11"/>
    <mergeCell ref="A12:H12"/>
    <mergeCell ref="A38:H38"/>
    <mergeCell ref="A18:H18"/>
    <mergeCell ref="A5:A6"/>
    <mergeCell ref="B5:D6"/>
    <mergeCell ref="E5:F5"/>
    <mergeCell ref="A54:H54"/>
    <mergeCell ref="A49:H49"/>
    <mergeCell ref="A51:H51"/>
    <mergeCell ref="A1:H1"/>
    <mergeCell ref="A2:H2"/>
    <mergeCell ref="A3:H3"/>
    <mergeCell ref="C4:D4"/>
    <mergeCell ref="E4:F4"/>
    <mergeCell ref="G4:H4"/>
    <mergeCell ref="A16:H1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760SCR-xx_Cost_Benefit_Analysis_030311</dc:title>
  <dc:subject/>
  <dc:creator>Rob Connell</dc:creator>
  <cp:keywords/>
  <dc:description/>
  <cp:lastModifiedBy>TNMP</cp:lastModifiedBy>
  <cp:lastPrinted>2011-03-08T20:35:05Z</cp:lastPrinted>
  <dcterms:created xsi:type="dcterms:W3CDTF">2003-07-08T12:18:02Z</dcterms:created>
  <dcterms:modified xsi:type="dcterms:W3CDTF">2011-03-09T17:05:23Z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ContentTypeId">
    <vt:lpwstr>0x010100DE642444B60F5A41A03ED77101FD333C</vt:lpwstr>
  </property>
  <property fmtid="{D5CDD505-2E9C-101B-9397-08002B2CF9AE}" pid="7" name="Information Classification">
    <vt:lpwstr>ERCOT Limited</vt:lpwstr>
  </property>
</Properties>
</file>