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15480" windowHeight="10770" tabRatio="661" activeTab="1"/>
  </bookViews>
  <sheets>
    <sheet name="Summary" sheetId="1" r:id="rId1"/>
    <sheet name="Detail" sheetId="2" r:id="rId2"/>
  </sheets>
  <definedNames>
    <definedName name="CRCount">'Detail'!#REF!</definedName>
    <definedName name="CRCount2">'Detail'!#REF!</definedName>
    <definedName name="ERCOTBenefit">'Detail'!$C$67</definedName>
    <definedName name="ERCOTCost">'Detail'!$C$54</definedName>
    <definedName name="ERCOTOCost">'Detail'!$C$54</definedName>
    <definedName name="ERCOTPCost">'Detail'!#REF!</definedName>
    <definedName name="HighPct">'Detail'!#REF!</definedName>
    <definedName name="Impact_List">'Detail'!$A$109:$E$128</definedName>
    <definedName name="LowPct">'Detail'!#REF!</definedName>
    <definedName name="MarketBenefit">'Detail'!$C$91</definedName>
    <definedName name="MarketCost">'Detail'!$C$81</definedName>
    <definedName name="MarketOCost">'Detail'!$C$81</definedName>
    <definedName name="MarketPCost">'Detail'!$C$75</definedName>
    <definedName name="MedPct">'Detail'!#REF!</definedName>
    <definedName name="NPVRate">'Summary'!$E$66</definedName>
    <definedName name="_xlnm.Print_Area" localSheetId="1">'Detail'!$A$1:$J$107</definedName>
    <definedName name="_xlnm.Print_Titles" localSheetId="1">'Detail'!$1:$2</definedName>
    <definedName name="_xlnm.Print_Titles" localSheetId="0">'Summary'!$1:$2</definedName>
    <definedName name="ProjectNumber">CONCATENATE("'"&amp;#REF!&amp;"Project"&amp;"'")</definedName>
    <definedName name="QSECount">'Detail'!$E$74</definedName>
    <definedName name="RESCount">'Detail'!#REF!</definedName>
    <definedName name="Skills">#REF!</definedName>
    <definedName name="TDSPCount">'Detail'!#REF!</definedName>
  </definedNames>
  <calcPr fullCalcOnLoad="1"/>
</workbook>
</file>

<file path=xl/sharedStrings.xml><?xml version="1.0" encoding="utf-8"?>
<sst xmlns="http://schemas.openxmlformats.org/spreadsheetml/2006/main" count="213" uniqueCount="149">
  <si>
    <t>Sponsor's Name:</t>
  </si>
  <si>
    <t xml:space="preserve">  </t>
  </si>
  <si>
    <t>Estimator's Name:</t>
  </si>
  <si>
    <t>Estimate Date:</t>
  </si>
  <si>
    <t xml:space="preserve">Project Title:  </t>
  </si>
  <si>
    <t>ERCOT Implementation Cost</t>
  </si>
  <si>
    <t>Market Implementation Cost</t>
  </si>
  <si>
    <t>Total Implementation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</si>
  <si>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</si>
  <si>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</si>
  <si>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</si>
  <si>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</si>
  <si>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</si>
  <si>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</si>
  <si>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</si>
  <si>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Market Cost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</si>
  <si>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</si>
  <si>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</si>
  <si>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</si>
  <si>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</si>
  <si>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</si>
  <si>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</si>
  <si>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</si>
  <si>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Calculation Parameters</t>
  </si>
  <si>
    <t>It is used to calculate present value of future cash flows</t>
  </si>
  <si>
    <t>ERCOT Internal Cost</t>
  </si>
  <si>
    <t>Year 2</t>
  </si>
  <si>
    <t>Year 3</t>
  </si>
  <si>
    <t>Implementation Cost</t>
  </si>
  <si>
    <t>Ongoing Cost (O&amp;M)</t>
  </si>
  <si>
    <t xml:space="preserve">NPV = </t>
  </si>
  <si>
    <t>ERCOT Internal Benefit</t>
  </si>
  <si>
    <t>Direct Cost Savings</t>
  </si>
  <si>
    <t>Productivity Increases</t>
  </si>
  <si>
    <t>Present Value of Internal ERCOT Benefit:</t>
  </si>
  <si>
    <t>Ongoing Cost</t>
  </si>
  <si>
    <t>Benefits for Market</t>
  </si>
  <si>
    <t>Total Present Value of Market Benefit:</t>
  </si>
  <si>
    <t>Alternatives</t>
  </si>
  <si>
    <t>Year 1</t>
  </si>
  <si>
    <t>Estimator:</t>
  </si>
  <si>
    <t>Staffing</t>
  </si>
  <si>
    <t>Cost Avoidance</t>
  </si>
  <si>
    <t>Summary values are rounded to 2 significant digits.</t>
  </si>
  <si>
    <t>Net (Cost) - Benefit</t>
  </si>
  <si>
    <t>Year 0</t>
  </si>
  <si>
    <t>RISK REDUCTION: Does this reduce risk to ERCOT in some significant manner?</t>
  </si>
  <si>
    <r>
      <t>Request Information</t>
    </r>
    <r>
      <rPr>
        <sz val="10"/>
        <rFont val="Arial Narrow"/>
        <family val="2"/>
      </rPr>
      <t xml:space="preserve"> </t>
    </r>
  </si>
  <si>
    <t>Sponsor:</t>
  </si>
  <si>
    <t>Feasibility Prompts</t>
  </si>
  <si>
    <t>RELIABILITY: Is there a significant operational need for the project?</t>
  </si>
  <si>
    <t>GOVERNANCE: Is the project required to support a PUCT rulemaking or government requirement?</t>
  </si>
  <si>
    <t>EFFICIENCY: Does the project automate, improve or streamline a necessary function?</t>
  </si>
  <si>
    <t>Feasibility</t>
  </si>
  <si>
    <t>Assumption Prompts</t>
  </si>
  <si>
    <t>Alternative Prompts</t>
  </si>
  <si>
    <t>Cost Benefit Ratio</t>
  </si>
  <si>
    <t>Cost Benefit Analysis Summary</t>
  </si>
  <si>
    <t>Project Description: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</si>
  <si>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</si>
  <si>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</si>
  <si>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Cost Benefit Analysis Data Entry Worksheet</t>
  </si>
  <si>
    <t>Type</t>
  </si>
  <si>
    <t>Select type…</t>
  </si>
  <si>
    <t>Present Value of Internal ERCOT Cost:</t>
  </si>
  <si>
    <t>Present Value of Market Cost:</t>
  </si>
  <si>
    <t>ERCOT Cost and Benefit Detail</t>
  </si>
  <si>
    <t>Market Cost and Benefit Detail</t>
  </si>
  <si>
    <t>ERCOT Ongoing Cost</t>
  </si>
  <si>
    <t>Project Costs</t>
  </si>
  <si>
    <t>Cost and Benefit Summary</t>
  </si>
  <si>
    <t>Additional Comments</t>
  </si>
  <si>
    <t>Enter any additional comments here…</t>
  </si>
  <si>
    <t>Benefit and Impact Prompts</t>
  </si>
  <si>
    <t>DATA MANAGEMENT: Does this improve the accuracy, timeliness and transparency of transactions or settlements?</t>
  </si>
  <si>
    <t>EFFICIENCY: Does the project improve the efficiency or effectiveness of ERCOT?</t>
  </si>
  <si>
    <t>INVESTMENT: Is the project an investment in new capability or does it support the current architecture?</t>
  </si>
  <si>
    <t>REQUIREMENTS: Are high level requirements clearly defined?</t>
  </si>
  <si>
    <t>REQUIREMENTS: How complex are the potential solutions?</t>
  </si>
  <si>
    <t>DELIVERY: Can the project be broken down into smaller sections or delivered in stages to reduce risk?</t>
  </si>
  <si>
    <t>DEPENDENCIES: Is this request is dependent on another ERCOT project (either active or planned)?</t>
  </si>
  <si>
    <t>DELIVERABLES: Are specific key deliverables required from this project?</t>
  </si>
  <si>
    <t>RESOURCES: Are computing resources assumed that are not to be delivered by this project?</t>
  </si>
  <si>
    <t>RESOURCES: Are specific key resources assumed to be available for this project?</t>
  </si>
  <si>
    <t>REQUIREMENTS: Is completion required by a specific date?</t>
  </si>
  <si>
    <t>REQUIREMENTS: Does a required completion date make delivery more difficult?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</si>
  <si>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</si>
  <si>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</si>
  <si>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</si>
  <si>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</si>
  <si>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</si>
  <si>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</si>
  <si>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</si>
  <si>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DATA MANAGEMENT: Does this improve reporting capabilities (financial, operational, etc.)?</t>
  </si>
  <si>
    <t>DATA MANAGEMENT: Does this enhance or optimize our data storage capability?</t>
  </si>
  <si>
    <t>RESOURCES: Does the project reduce the number of resources needed to support current operations?</t>
  </si>
  <si>
    <t>DEPENDENCIES: Are there major dependencies on other projects that make this difficult to implement?</t>
  </si>
  <si>
    <t>DELIVERABLES: What is the useful life of the deliverables of this project?</t>
  </si>
  <si>
    <t>RESOURCES: Are there facilities requirements necessary for this project?</t>
  </si>
  <si>
    <t>DELIVERY: Will training be required as the project is rolled out?</t>
  </si>
  <si>
    <t>RESOURCES: Does the project deliver infrastructure components that are more efficient or more easily upgraded?</t>
  </si>
  <si>
    <t>SAFETY: Will the project enhance safety within ERCOT?</t>
  </si>
  <si>
    <t>SECURITY: Does the project address an audit finding?</t>
  </si>
  <si>
    <t>SECURITY: Will the project decrease the chance of fraud or help protect sensitive data?</t>
  </si>
  <si>
    <t>DELIVERY: If this is an automation project is it reasonable to consider using the current process?</t>
  </si>
  <si>
    <t>OTHER: Are there other areas that will indirectly benefit from this project?</t>
  </si>
  <si>
    <t>SECURITY: Is there a physical or cyber-security issue that is addressed by this effort?</t>
  </si>
  <si>
    <t>Click here for ideas on benefit and impact areas…                           ----------------------------------------------------------------------------------&gt;&gt;&gt;</t>
  </si>
  <si>
    <t>Click here for ideas on feasibility…                                                   ----------------------------------------------------------------------------------&gt;&gt;&gt;</t>
  </si>
  <si>
    <t>Click here for ideas on alternatives…                                               ----------------------------------------------------------------------------------&gt;&gt;&gt;</t>
  </si>
  <si>
    <t>Click here for ideas on assumptions…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</si>
  <si>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</si>
  <si>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</si>
  <si>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</si>
  <si>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</si>
  <si>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Project</t>
  </si>
  <si>
    <t xml:space="preserve"> </t>
  </si>
  <si>
    <t>Project Title:</t>
  </si>
  <si>
    <t>NPRR / SCR / Etc.:</t>
  </si>
  <si>
    <t>NOGRR054</t>
  </si>
  <si>
    <t>Change in Facilitator for the Annual Operations Training Seminar</t>
  </si>
  <si>
    <t xml:space="preserve">Raj Rajagopal </t>
  </si>
  <si>
    <t>This Nodal Operating Guide Revision Request (NOGRR) changes the responsibility of the annual Operations Training Seminar from the Texas Reliability Entity (TRE) to ERCOT.</t>
  </si>
  <si>
    <t>As the Independent System Operator (ISO) in the ERCOT Region, ERCOT is in the best position to provide the annual Operations Training Seminar.</t>
  </si>
  <si>
    <t>Training cost savings</t>
  </si>
  <si>
    <t>Estimating that 75 ERCOT employees will attend the training for free.</t>
  </si>
  <si>
    <t>This NOGRR will result in better coordination between ERCOT and the Market Participants on the operation of the ERCOT System.</t>
  </si>
  <si>
    <t xml:space="preserve">The operations training seminar provides a forum for Market Participants to meet and analyze topics and issues related to the operation of the ERCOT System and provide focus on system operator specific topics.  </t>
  </si>
  <si>
    <t>As an independent reviewer of the training materials, ERCOT can ensure that it is accurate and it reflects reliability issues that impact/support the ERCOT Transmission Grid.</t>
  </si>
  <si>
    <t>NOGRR</t>
  </si>
  <si>
    <t>FTE costs (incremental)</t>
  </si>
  <si>
    <t>FTE Costs (absorbed)</t>
  </si>
  <si>
    <t>Assuming that the $325 goes towards the cost of the training facilities such as supplies, books , hotel spaces, etc.</t>
  </si>
  <si>
    <r>
      <t>*</t>
    </r>
    <r>
      <rPr>
        <sz val="11"/>
        <rFont val="Arial Narrow"/>
        <family val="2"/>
      </rPr>
      <t xml:space="preserve">Note the total cost includes both the incremental cost of ~$475,000 and ERCOT absorbed cost of ~$535,000 </t>
    </r>
  </si>
  <si>
    <t>All values in this section are rounded to 3 significant digits</t>
  </si>
  <si>
    <r>
      <rPr>
        <b/>
        <sz val="14"/>
        <rFont val="Arial Narrow"/>
        <family val="2"/>
      </rPr>
      <t xml:space="preserve">* </t>
    </r>
    <r>
      <rPr>
        <b/>
        <sz val="12"/>
        <rFont val="Arial Narrow"/>
        <family val="2"/>
      </rPr>
      <t xml:space="preserve">  Total Cost</t>
    </r>
  </si>
  <si>
    <t xml:space="preserve">The total revenues from training registration fees will offset expenses related to that fee.  These expenses, include booking conference room facilities, supplies, etc. </t>
  </si>
  <si>
    <t>$325 training costs for 75 ERCOT employees</t>
  </si>
  <si>
    <t xml:space="preserve">As an independent reviewer of the training materials, ERCOT can ensure that the training program is equitable across all Market Participants. </t>
  </si>
  <si>
    <t xml:space="preserve">The seminar provides the operators a forum to meet face-to-face, interact and communicate with each other.  This opportunity is vital for the operators to establish a rapport and work with each other through the rest of the year. </t>
  </si>
  <si>
    <t>Avoided third party training costs</t>
  </si>
  <si>
    <t>Assuming an annual price of $325 for attending the training and that 650 people register for the training.</t>
  </si>
  <si>
    <t>Many market benefits have not been quantified, but have been described qualitatively.</t>
  </si>
  <si>
    <t xml:space="preserve">Market participants noted that conducting the operator seminar is imperative.  If ERCOT does not conduct the seminar, then operators may have to attend out-of-state training which is likely to be much more expense.  The registration costs for such a seminar was estimated to be $810 and does not include travel costs associated with attending the seminar. </t>
  </si>
  <si>
    <t xml:space="preserve">Assuming that the cost of a third party training seminar will be approximately $810. </t>
  </si>
  <si>
    <t>Net (Cost) Benefit ($)</t>
  </si>
  <si>
    <t>Registration Fees</t>
  </si>
  <si>
    <t xml:space="preserve"> DeAnn Walker</t>
  </si>
  <si>
    <t>Assuming a fully-loaded FTE hourly cost of $65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</si>
</sst>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[Red]\(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  <font>
      <b/>
      <sz val="10"/>
      <color indexed="57"/>
      <name val="Arial Narrow"/>
      <family val="2"/>
    </font>
    <font>
      <b/>
      <sz val="11"/>
      <name val="Arial Narrow"/>
      <family val="2"/>
    </font>
    <font>
      <b/>
      <i/>
      <sz val="10"/>
      <name val="Tms Rmn"/>
      <family val="0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hair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 readingOrder="1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9" fontId="2" fillId="0" borderId="0" xfId="57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0" fillId="0" borderId="0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5" fontId="0" fillId="34" borderId="2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5" fontId="11" fillId="34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horizontal="right" readingOrder="1"/>
    </xf>
    <xf numFmtId="14" fontId="5" fillId="0" borderId="0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0" fillId="0" borderId="39" xfId="57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1" xfId="0" applyFont="1" applyFill="1" applyBorder="1" applyAlignment="1" quotePrefix="1">
      <alignment horizontal="left" vertical="center" wrapText="1"/>
    </xf>
    <xf numFmtId="0" fontId="17" fillId="33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readingOrder="1"/>
    </xf>
    <xf numFmtId="0" fontId="17" fillId="0" borderId="24" xfId="0" applyFont="1" applyFill="1" applyBorder="1" applyAlignment="1">
      <alignment horizontal="center" readingOrder="1"/>
    </xf>
    <xf numFmtId="14" fontId="17" fillId="33" borderId="2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/>
    </xf>
    <xf numFmtId="165" fontId="0" fillId="0" borderId="45" xfId="42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65" fontId="11" fillId="33" borderId="26" xfId="0" applyNumberFormat="1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165" fontId="0" fillId="34" borderId="24" xfId="42" applyNumberFormat="1" applyFont="1" applyFill="1" applyBorder="1" applyAlignment="1">
      <alignment horizontal="center"/>
    </xf>
    <xf numFmtId="165" fontId="0" fillId="34" borderId="25" xfId="42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/>
    </xf>
    <xf numFmtId="164" fontId="11" fillId="35" borderId="26" xfId="42" applyNumberFormat="1" applyFont="1" applyFill="1" applyBorder="1" applyAlignment="1">
      <alignment/>
    </xf>
    <xf numFmtId="0" fontId="2" fillId="35" borderId="24" xfId="0" applyFont="1" applyFill="1" applyBorder="1" applyAlignment="1">
      <alignment horizontal="center" vertical="center"/>
    </xf>
    <xf numFmtId="165" fontId="11" fillId="35" borderId="46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 wrapText="1"/>
    </xf>
    <xf numFmtId="0" fontId="17" fillId="0" borderId="41" xfId="0" applyFont="1" applyFill="1" applyBorder="1" applyAlignment="1">
      <alignment horizontal="left"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35" borderId="11" xfId="0" applyFont="1" applyFill="1" applyBorder="1" applyAlignment="1">
      <alignment horizontal="left" vertical="top"/>
    </xf>
    <xf numFmtId="0" fontId="8" fillId="36" borderId="11" xfId="0" applyFont="1" applyFill="1" applyBorder="1" applyAlignment="1">
      <alignment horizontal="left" vertical="top"/>
    </xf>
    <xf numFmtId="0" fontId="15" fillId="34" borderId="24" xfId="0" applyFont="1" applyFill="1" applyBorder="1" applyAlignment="1">
      <alignment horizontal="center" wrapText="1"/>
    </xf>
    <xf numFmtId="165" fontId="0" fillId="33" borderId="24" xfId="42" applyNumberFormat="1" applyFont="1" applyFill="1" applyBorder="1" applyAlignment="1">
      <alignment horizontal="center" vertical="center"/>
    </xf>
    <xf numFmtId="165" fontId="0" fillId="33" borderId="25" xfId="42" applyNumberFormat="1" applyFont="1" applyFill="1" applyBorder="1" applyAlignment="1">
      <alignment horizontal="center" vertical="center"/>
    </xf>
    <xf numFmtId="165" fontId="0" fillId="34" borderId="24" xfId="42" applyNumberFormat="1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readingOrder="1"/>
    </xf>
    <xf numFmtId="0" fontId="5" fillId="0" borderId="27" xfId="0" applyFont="1" applyFill="1" applyBorder="1" applyAlignment="1">
      <alignment readingOrder="1"/>
    </xf>
    <xf numFmtId="0" fontId="2" fillId="0" borderId="41" xfId="0" applyFont="1" applyFill="1" applyBorder="1" applyAlignment="1">
      <alignment horizontal="center" readingOrder="1"/>
    </xf>
    <xf numFmtId="0" fontId="2" fillId="0" borderId="47" xfId="0" applyFont="1" applyFill="1" applyBorder="1" applyAlignment="1">
      <alignment horizontal="center" readingOrder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7" xfId="0" applyFont="1" applyFill="1" applyBorder="1" applyAlignment="1" quotePrefix="1">
      <alignment horizontal="left" vertical="center" wrapText="1"/>
    </xf>
    <xf numFmtId="0" fontId="2" fillId="0" borderId="47" xfId="0" applyFont="1" applyFill="1" applyBorder="1" applyAlignment="1" quotePrefix="1">
      <alignment horizontal="left" vertical="center" wrapText="1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3" fillId="37" borderId="50" xfId="0" applyFont="1" applyFill="1" applyBorder="1" applyAlignment="1">
      <alignment/>
    </xf>
    <xf numFmtId="0" fontId="5" fillId="0" borderId="2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14" fontId="2" fillId="0" borderId="41" xfId="0" applyNumberFormat="1" applyFont="1" applyFill="1" applyBorder="1" applyAlignment="1">
      <alignment horizontal="center" readingOrder="1"/>
    </xf>
    <xf numFmtId="14" fontId="2" fillId="0" borderId="47" xfId="0" applyNumberFormat="1" applyFont="1" applyFill="1" applyBorder="1" applyAlignment="1">
      <alignment horizontal="center" readingOrder="1"/>
    </xf>
    <xf numFmtId="0" fontId="8" fillId="35" borderId="51" xfId="0" applyFont="1" applyFill="1" applyBorder="1" applyAlignment="1">
      <alignment horizontal="center"/>
    </xf>
    <xf numFmtId="0" fontId="8" fillId="35" borderId="52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readingOrder="1"/>
    </xf>
    <xf numFmtId="0" fontId="8" fillId="0" borderId="5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readingOrder="1"/>
    </xf>
    <xf numFmtId="0" fontId="5" fillId="0" borderId="16" xfId="0" applyFont="1" applyFill="1" applyBorder="1" applyAlignment="1">
      <alignment horizontal="center" readingOrder="1"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57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2" fillId="0" borderId="60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165" fontId="6" fillId="0" borderId="0" xfId="42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166" fontId="3" fillId="35" borderId="27" xfId="44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166" fontId="3" fillId="35" borderId="26" xfId="44" applyNumberFormat="1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165" fontId="3" fillId="35" borderId="27" xfId="42" applyNumberFormat="1" applyFont="1" applyFill="1" applyBorder="1" applyAlignment="1">
      <alignment/>
    </xf>
    <xf numFmtId="165" fontId="3" fillId="35" borderId="27" xfId="42" applyNumberFormat="1" applyFont="1" applyFill="1" applyBorder="1" applyAlignment="1">
      <alignment horizontal="left"/>
    </xf>
    <xf numFmtId="0" fontId="2" fillId="38" borderId="56" xfId="0" applyFont="1" applyFill="1" applyBorder="1" applyAlignment="1">
      <alignment vertical="center" wrapText="1"/>
    </xf>
    <xf numFmtId="0" fontId="2" fillId="38" borderId="57" xfId="0" applyFont="1" applyFill="1" applyBorder="1" applyAlignment="1">
      <alignment vertical="center" wrapText="1"/>
    </xf>
    <xf numFmtId="0" fontId="2" fillId="38" borderId="58" xfId="0" applyFont="1" applyFill="1" applyBorder="1" applyAlignment="1">
      <alignment vertical="center" wrapText="1"/>
    </xf>
    <xf numFmtId="0" fontId="2" fillId="33" borderId="44" xfId="0" applyFont="1" applyFill="1" applyBorder="1" applyAlignment="1">
      <alignment vertical="center" wrapText="1"/>
    </xf>
    <xf numFmtId="0" fontId="2" fillId="33" borderId="59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vertical="center" wrapText="1"/>
    </xf>
    <xf numFmtId="0" fontId="2" fillId="38" borderId="36" xfId="0" applyFont="1" applyFill="1" applyBorder="1" applyAlignment="1">
      <alignment vertical="center" wrapText="1"/>
    </xf>
    <xf numFmtId="0" fontId="2" fillId="38" borderId="21" xfId="0" applyFont="1" applyFill="1" applyBorder="1" applyAlignment="1">
      <alignment vertical="center" wrapText="1"/>
    </xf>
    <xf numFmtId="0" fontId="2" fillId="38" borderId="55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 quotePrefix="1">
      <alignment horizontal="left"/>
    </xf>
    <xf numFmtId="0" fontId="15" fillId="35" borderId="20" xfId="0" applyFont="1" applyFill="1" applyBorder="1" applyAlignment="1" quotePrefix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 quotePrefix="1">
      <alignment horizontal="left"/>
    </xf>
    <xf numFmtId="0" fontId="15" fillId="0" borderId="2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39" borderId="41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8" fillId="35" borderId="4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7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left" vertical="center" wrapText="1"/>
    </xf>
    <xf numFmtId="0" fontId="17" fillId="33" borderId="27" xfId="0" applyFont="1" applyFill="1" applyBorder="1" applyAlignment="1">
      <alignment horizontal="left" vertical="center" wrapText="1"/>
    </xf>
    <xf numFmtId="0" fontId="17" fillId="33" borderId="47" xfId="0" applyFont="1" applyFill="1" applyBorder="1" applyAlignment="1">
      <alignment horizontal="left" vertical="center" wrapText="1"/>
    </xf>
    <xf numFmtId="14" fontId="17" fillId="33" borderId="24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91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6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162" t="s">
        <v>57</v>
      </c>
      <c r="B1" s="163"/>
      <c r="C1" s="163"/>
      <c r="D1" s="163"/>
      <c r="E1" s="163"/>
      <c r="F1" s="163"/>
      <c r="G1" s="163"/>
      <c r="H1" s="164"/>
      <c r="I1" s="6"/>
      <c r="O1" s="7"/>
    </row>
    <row r="2" spans="1:15" ht="15" customHeight="1" thickBot="1" thickTop="1">
      <c r="A2" s="166"/>
      <c r="B2" s="166"/>
      <c r="C2" s="166"/>
      <c r="D2" s="166"/>
      <c r="E2" s="166"/>
      <c r="F2" s="166"/>
      <c r="G2" s="166"/>
      <c r="H2" s="166"/>
      <c r="I2" s="6"/>
      <c r="O2" s="7"/>
    </row>
    <row r="3" spans="1:15" ht="16.5" thickBot="1">
      <c r="A3" s="149" t="s">
        <v>47</v>
      </c>
      <c r="B3" s="150"/>
      <c r="C3" s="150"/>
      <c r="D3" s="150"/>
      <c r="E3" s="150"/>
      <c r="F3" s="150"/>
      <c r="G3" s="150"/>
      <c r="H3" s="151"/>
      <c r="I3" s="6"/>
      <c r="M3" s="8"/>
      <c r="N3" s="1"/>
      <c r="O3" s="7"/>
    </row>
    <row r="4" spans="1:15" ht="37.5" customHeight="1">
      <c r="A4" s="130" t="s">
        <v>129</v>
      </c>
      <c r="B4" s="102" t="str">
        <f>IF(ISBLANK(Detail!B3),"",Detail!B3)</f>
        <v>NOGRR054</v>
      </c>
      <c r="C4" s="167" t="s">
        <v>1</v>
      </c>
      <c r="D4" s="168"/>
      <c r="E4" s="165" t="s">
        <v>2</v>
      </c>
      <c r="F4" s="165"/>
      <c r="G4" s="144" t="str">
        <f>IF(ISBLANK(Detail!F4),"",Detail!F4)</f>
        <v>Raj Rajagopal </v>
      </c>
      <c r="H4" s="145"/>
      <c r="I4" s="9"/>
      <c r="O4" s="7"/>
    </row>
    <row r="5" spans="1:15" ht="12.75">
      <c r="A5" s="158" t="s">
        <v>4</v>
      </c>
      <c r="B5" s="152" t="str">
        <f>IF(ISBLANK(Detail!D3),"",Detail!D3)</f>
        <v>Change in Facilitator for the Annual Operations Training Seminar</v>
      </c>
      <c r="C5" s="153"/>
      <c r="D5" s="154"/>
      <c r="E5" s="142" t="s">
        <v>0</v>
      </c>
      <c r="F5" s="143"/>
      <c r="G5" s="144" t="str">
        <f>IF(ISBLANK(Detail!B4),"",Detail!B4)</f>
        <v> DeAnn Walker</v>
      </c>
      <c r="H5" s="145"/>
      <c r="I5" s="9"/>
      <c r="O5" s="7"/>
    </row>
    <row r="6" spans="1:15" ht="12.75">
      <c r="A6" s="159"/>
      <c r="B6" s="155"/>
      <c r="C6" s="156"/>
      <c r="D6" s="157"/>
      <c r="E6" s="142" t="s">
        <v>3</v>
      </c>
      <c r="F6" s="143"/>
      <c r="G6" s="160">
        <v>40618</v>
      </c>
      <c r="H6" s="161"/>
      <c r="I6" s="9"/>
      <c r="O6" s="7"/>
    </row>
    <row r="7" spans="1:15" ht="51" customHeight="1">
      <c r="A7" s="94" t="s">
        <v>58</v>
      </c>
      <c r="B7" s="146" t="str">
        <f>IF(ISBLANK(Detail!B5),"",Detail!B5)</f>
        <v>This Nodal Operating Guide Revision Request (NOGRR) changes the responsibility of the annual Operations Training Seminar from the Texas Reliability Entity (TRE) to ERCOT.</v>
      </c>
      <c r="C7" s="147"/>
      <c r="D7" s="147"/>
      <c r="E7" s="147"/>
      <c r="F7" s="147"/>
      <c r="G7" s="147"/>
      <c r="H7" s="148"/>
      <c r="I7" s="9"/>
      <c r="O7" s="7"/>
    </row>
    <row r="8" spans="1:15" ht="9.75" customHeight="1" thickBot="1">
      <c r="A8" s="10"/>
      <c r="B8" s="10"/>
      <c r="C8" s="10"/>
      <c r="D8" s="10"/>
      <c r="E8" s="10"/>
      <c r="F8" s="10"/>
      <c r="G8" s="10"/>
      <c r="H8" s="10"/>
      <c r="I8" s="9"/>
      <c r="O8" s="7"/>
    </row>
    <row r="9" spans="1:9" ht="16.5" thickBot="1">
      <c r="A9" s="149" t="s">
        <v>60</v>
      </c>
      <c r="B9" s="150"/>
      <c r="C9" s="150"/>
      <c r="D9" s="150"/>
      <c r="E9" s="150"/>
      <c r="F9" s="150"/>
      <c r="G9" s="150"/>
      <c r="H9" s="151"/>
      <c r="I9" s="9"/>
    </row>
    <row r="10" spans="1:9" ht="6.75" customHeight="1">
      <c r="A10" s="24"/>
      <c r="B10" s="25"/>
      <c r="C10" s="25"/>
      <c r="D10" s="25"/>
      <c r="E10" s="25"/>
      <c r="F10" s="25"/>
      <c r="G10" s="20"/>
      <c r="H10" s="19"/>
      <c r="I10" s="9"/>
    </row>
    <row r="11" spans="1:9" ht="33.75" customHeight="1">
      <c r="A11" s="175" t="str">
        <f>IF(ISBLANK(Detail!B9),"","1 - "&amp;Detail!B9)</f>
        <v>1 - The operations training seminar provides a forum for Market Participants to meet and analyze topics and issues related to the operation of the ERCOT System and provide focus on system operator specific topics.  </v>
      </c>
      <c r="B11" s="176"/>
      <c r="C11" s="176"/>
      <c r="D11" s="176"/>
      <c r="E11" s="176"/>
      <c r="F11" s="176"/>
      <c r="G11" s="176"/>
      <c r="H11" s="177"/>
      <c r="I11" s="9"/>
    </row>
    <row r="12" spans="1:9" ht="31.5" customHeight="1">
      <c r="A12" s="178" t="str">
        <f>IF(ISBLANK(Detail!B10),"","2 - "&amp;Detail!B10)</f>
        <v>2 - As the Independent System Operator (ISO) in the ERCOT Region, ERCOT is in the best position to provide the annual Operations Training Seminar.</v>
      </c>
      <c r="B12" s="179"/>
      <c r="C12" s="179"/>
      <c r="D12" s="179"/>
      <c r="E12" s="179"/>
      <c r="F12" s="179"/>
      <c r="G12" s="179"/>
      <c r="H12" s="180"/>
      <c r="I12" s="9"/>
    </row>
    <row r="13" spans="1:9" ht="12.75" customHeight="1">
      <c r="A13" s="175" t="str">
        <f>IF(ISBLANK(Detail!B11),"","3 - "&amp;Detail!B11)</f>
        <v>3 - This NOGRR will result in better coordination between ERCOT and the Market Participants on the operation of the ERCOT System.</v>
      </c>
      <c r="B13" s="176"/>
      <c r="C13" s="176"/>
      <c r="D13" s="176"/>
      <c r="E13" s="176"/>
      <c r="F13" s="176"/>
      <c r="G13" s="176"/>
      <c r="H13" s="177"/>
      <c r="I13" s="9"/>
    </row>
    <row r="14" spans="1:9" ht="12.75" customHeight="1">
      <c r="A14" s="175" t="str">
        <f>IF(ISBLANK(Detail!B12),"","4 - "&amp;Detail!B12)</f>
        <v>4 - As an independent reviewer of the training materials, ERCOT can ensure that it is accurate and it reflects reliability issues that impact/support the ERCOT Transmission Grid.</v>
      </c>
      <c r="B14" s="176"/>
      <c r="C14" s="176"/>
      <c r="D14" s="176"/>
      <c r="E14" s="176"/>
      <c r="F14" s="176"/>
      <c r="G14" s="176"/>
      <c r="H14" s="177"/>
      <c r="I14" s="9"/>
    </row>
    <row r="15" spans="1:9" ht="12.75" customHeight="1" thickBot="1">
      <c r="A15" s="175" t="str">
        <f>IF(ISBLANK(Detail!B13),"","5 - "&amp;Detail!B13)</f>
        <v>5 - As an independent reviewer of the training materials, ERCOT can ensure that the training program is equitable across all Market Participants. </v>
      </c>
      <c r="B15" s="176"/>
      <c r="C15" s="176"/>
      <c r="D15" s="176"/>
      <c r="E15" s="176"/>
      <c r="F15" s="176"/>
      <c r="G15" s="176"/>
      <c r="H15" s="177"/>
      <c r="I15" s="9"/>
    </row>
    <row r="16" spans="1:9" ht="12.75" customHeight="1" hidden="1">
      <c r="A16" s="175" t="str">
        <f>IF(ISBLANK(Detail!B14),"","3 - "&amp;Detail!B14)</f>
        <v>3 - The seminar provides the operators a forum to meet face-to-face, interact and communicate with each other.  This opportunity is vital for the operators to establish a rapport and work with each other through the rest of the year. </v>
      </c>
      <c r="B16" s="176"/>
      <c r="C16" s="176"/>
      <c r="D16" s="176"/>
      <c r="E16" s="176"/>
      <c r="F16" s="176"/>
      <c r="G16" s="176"/>
      <c r="H16" s="177"/>
      <c r="I16" s="9"/>
    </row>
    <row r="17" spans="1:15" ht="6.75" customHeight="1" hidden="1" thickBot="1">
      <c r="A17" s="10"/>
      <c r="B17" s="10"/>
      <c r="C17" s="10"/>
      <c r="D17" s="10"/>
      <c r="E17" s="10"/>
      <c r="F17" s="10"/>
      <c r="G17" s="10"/>
      <c r="H17" s="10"/>
      <c r="I17" s="9"/>
      <c r="O17" s="7"/>
    </row>
    <row r="18" spans="1:9" ht="16.5" thickBot="1">
      <c r="A18" s="149" t="s">
        <v>53</v>
      </c>
      <c r="B18" s="150"/>
      <c r="C18" s="150"/>
      <c r="D18" s="150"/>
      <c r="E18" s="150"/>
      <c r="F18" s="150"/>
      <c r="G18" s="150"/>
      <c r="H18" s="151"/>
      <c r="I18" s="9"/>
    </row>
    <row r="19" spans="1:9" ht="6.75" customHeight="1" hidden="1">
      <c r="A19" s="22"/>
      <c r="B19" s="23"/>
      <c r="C19" s="23"/>
      <c r="D19" s="23"/>
      <c r="E19" s="23"/>
      <c r="F19" s="23"/>
      <c r="G19" s="36"/>
      <c r="H19" s="37"/>
      <c r="I19" s="9"/>
    </row>
    <row r="20" spans="1:9" ht="24.75" customHeight="1" hidden="1">
      <c r="A20" s="175">
        <f>IF(ISBLANK(Detail!B21),"","1 - "&amp;Detail!B21)</f>
      </c>
      <c r="B20" s="176"/>
      <c r="C20" s="176"/>
      <c r="D20" s="176"/>
      <c r="E20" s="176"/>
      <c r="F20" s="176"/>
      <c r="G20" s="176"/>
      <c r="H20" s="177"/>
      <c r="I20" s="9"/>
    </row>
    <row r="21" spans="1:9" ht="6.75" customHeight="1" hidden="1">
      <c r="A21" s="169"/>
      <c r="B21" s="170"/>
      <c r="C21" s="170"/>
      <c r="D21" s="170"/>
      <c r="E21" s="170"/>
      <c r="F21" s="170"/>
      <c r="G21" s="170"/>
      <c r="H21" s="171"/>
      <c r="I21" s="9"/>
    </row>
    <row r="22" spans="1:9" ht="7.5" customHeight="1" hidden="1">
      <c r="A22" s="169"/>
      <c r="B22" s="170"/>
      <c r="C22" s="170"/>
      <c r="D22" s="170"/>
      <c r="E22" s="170"/>
      <c r="F22" s="170"/>
      <c r="G22" s="170"/>
      <c r="H22" s="171"/>
      <c r="I22" s="9"/>
    </row>
    <row r="23" spans="1:9" ht="6.75" customHeight="1" hidden="1">
      <c r="A23" s="172">
        <f>IF(ISBLANK(Detail!B24),"","4 - "&amp;Detail!B24)</f>
      </c>
      <c r="B23" s="173"/>
      <c r="C23" s="173"/>
      <c r="D23" s="173"/>
      <c r="E23" s="173"/>
      <c r="F23" s="173"/>
      <c r="G23" s="173"/>
      <c r="H23" s="174"/>
      <c r="I23" s="9"/>
    </row>
    <row r="24" spans="1:9" s="13" customFormat="1" ht="6.75" customHeight="1" thickBot="1">
      <c r="A24" s="88"/>
      <c r="B24" s="88"/>
      <c r="C24" s="88"/>
      <c r="D24" s="89"/>
      <c r="E24" s="89"/>
      <c r="F24" s="89"/>
      <c r="G24" s="89"/>
      <c r="H24" s="91"/>
      <c r="I24" s="12"/>
    </row>
    <row r="25" spans="1:9" ht="16.5" thickBot="1">
      <c r="A25" s="149" t="s">
        <v>38</v>
      </c>
      <c r="B25" s="150"/>
      <c r="C25" s="150"/>
      <c r="D25" s="150"/>
      <c r="E25" s="150"/>
      <c r="F25" s="150"/>
      <c r="G25" s="150"/>
      <c r="H25" s="151"/>
      <c r="I25" s="9"/>
    </row>
    <row r="26" spans="1:9" ht="6.75" customHeight="1" hidden="1">
      <c r="A26" s="22"/>
      <c r="B26" s="23"/>
      <c r="C26" s="23"/>
      <c r="D26" s="23"/>
      <c r="E26" s="23"/>
      <c r="F26" s="23"/>
      <c r="G26" s="36"/>
      <c r="H26" s="37"/>
      <c r="I26" s="9"/>
    </row>
    <row r="27" spans="1:9" ht="12.75" hidden="1">
      <c r="A27" s="175" t="str">
        <f>IF(ISBLANK(Detail!B29),"","1 - "&amp;Detail!B29)</f>
        <v>1 -  </v>
      </c>
      <c r="B27" s="176"/>
      <c r="C27" s="176"/>
      <c r="D27" s="176"/>
      <c r="E27" s="176"/>
      <c r="F27" s="176"/>
      <c r="G27" s="176"/>
      <c r="H27" s="177"/>
      <c r="I27" s="9"/>
    </row>
    <row r="28" spans="1:9" ht="12.75" hidden="1">
      <c r="A28" s="172">
        <f>IF(ISBLANK(Detail!B30),"","2 - "&amp;Detail!B30)</f>
      </c>
      <c r="B28" s="173"/>
      <c r="C28" s="173"/>
      <c r="D28" s="173"/>
      <c r="E28" s="173"/>
      <c r="F28" s="173"/>
      <c r="G28" s="173"/>
      <c r="H28" s="174"/>
      <c r="I28" s="9"/>
    </row>
    <row r="29" spans="1:15" ht="6.75" customHeight="1" hidden="1" thickBot="1">
      <c r="A29" s="9"/>
      <c r="B29" s="9"/>
      <c r="C29" s="27"/>
      <c r="E29" s="9"/>
      <c r="F29" s="9"/>
      <c r="G29" s="9"/>
      <c r="H29" s="27"/>
      <c r="I29" s="9"/>
      <c r="J29" s="28"/>
      <c r="K29"/>
      <c r="O29" s="7"/>
    </row>
    <row r="30" spans="1:8" ht="16.5" thickBot="1">
      <c r="A30" s="149" t="s">
        <v>16</v>
      </c>
      <c r="B30" s="150"/>
      <c r="C30" s="150"/>
      <c r="D30" s="150"/>
      <c r="E30" s="150"/>
      <c r="F30" s="150"/>
      <c r="G30" s="150"/>
      <c r="H30" s="151"/>
    </row>
    <row r="31" spans="1:8" ht="6.75" customHeight="1">
      <c r="A31" s="22"/>
      <c r="B31" s="23"/>
      <c r="C31" s="23"/>
      <c r="D31" s="23"/>
      <c r="E31" s="23"/>
      <c r="F31" s="23"/>
      <c r="G31" s="36"/>
      <c r="H31" s="37"/>
    </row>
    <row r="32" spans="1:8" ht="12.75">
      <c r="A32" s="175" t="str">
        <f>IF(ISBLANK(Detail!B35),"","1 - "&amp;Detail!B35)</f>
        <v>1 - Assuming an annual price of $325 for attending the training and that 650 people register for the training.</v>
      </c>
      <c r="B32" s="176"/>
      <c r="C32" s="176"/>
      <c r="D32" s="176"/>
      <c r="E32" s="176"/>
      <c r="F32" s="176"/>
      <c r="G32" s="176"/>
      <c r="H32" s="177"/>
    </row>
    <row r="33" spans="1:8" ht="12.75">
      <c r="A33" s="169" t="str">
        <f>IF(ISBLANK(Detail!B36),"","2 - "&amp;Detail!B36)</f>
        <v>2 - Assuming that the $325 goes towards the cost of the training facilities such as supplies, books , hotel spaces, etc.</v>
      </c>
      <c r="B33" s="170"/>
      <c r="C33" s="170"/>
      <c r="D33" s="170"/>
      <c r="E33" s="170"/>
      <c r="F33" s="170"/>
      <c r="G33" s="170"/>
      <c r="H33" s="171"/>
    </row>
    <row r="34" spans="1:8" ht="12.75" customHeight="1">
      <c r="A34" s="169" t="str">
        <f>IF(ISBLANK(Detail!B37),"","3 - "&amp;Detail!B37)</f>
        <v>3 - The total revenues from training registration fees will offset expenses related to that fee.  These expenses, include booking conference room facilities, supplies, etc. </v>
      </c>
      <c r="B34" s="170"/>
      <c r="C34" s="170"/>
      <c r="D34" s="170"/>
      <c r="E34" s="170"/>
      <c r="F34" s="170"/>
      <c r="G34" s="170"/>
      <c r="H34" s="171"/>
    </row>
    <row r="35" spans="1:8" ht="20.25" customHeight="1">
      <c r="A35" s="169" t="str">
        <f>IF(ISBLANK(Detail!B38),"","4 - "&amp;Detail!B38)</f>
        <v>4 - Estimating that 75 ERCOT employees will attend the training for free.</v>
      </c>
      <c r="B35" s="170"/>
      <c r="C35" s="170"/>
      <c r="D35" s="170"/>
      <c r="E35" s="170"/>
      <c r="F35" s="170"/>
      <c r="G35" s="170"/>
      <c r="H35" s="171"/>
    </row>
    <row r="36" spans="1:8" ht="17.25" customHeight="1" thickBot="1">
      <c r="A36" s="169" t="str">
        <f>IF(ISBLANK(Detail!B39),"","5 - "&amp;Detail!B39)</f>
        <v>5 - Assuming a fully-loaded FTE hourly cost of $65</v>
      </c>
      <c r="B36" s="170"/>
      <c r="C36" s="170"/>
      <c r="D36" s="170"/>
      <c r="E36" s="170"/>
      <c r="F36" s="170"/>
      <c r="G36" s="170"/>
      <c r="H36" s="171"/>
    </row>
    <row r="37" spans="1:8" ht="27.75" customHeight="1" hidden="1">
      <c r="A37" s="169" t="str">
        <f>IF(ISBLANK(Detail!B40),"","6 - "&amp;Detail!B40)</f>
        <v>6 - Assuming that the cost of a third party training seminar will be approximately $810. </v>
      </c>
      <c r="B37" s="170"/>
      <c r="C37" s="170"/>
      <c r="D37" s="170"/>
      <c r="E37" s="170"/>
      <c r="F37" s="170"/>
      <c r="G37" s="170"/>
      <c r="H37" s="171"/>
    </row>
    <row r="38" spans="1:9" ht="24.75" customHeight="1" hidden="1" thickBot="1">
      <c r="A38" s="169">
        <f>IF(ISBLANK(Detail!B41),"","7 - "&amp;Detail!B41)</f>
      </c>
      <c r="B38" s="170"/>
      <c r="C38" s="170"/>
      <c r="D38" s="170"/>
      <c r="E38" s="170"/>
      <c r="F38" s="170"/>
      <c r="G38" s="170"/>
      <c r="H38" s="171"/>
      <c r="I38" s="9"/>
    </row>
    <row r="39" spans="1:15" ht="16.5" thickBot="1">
      <c r="A39" s="149" t="s">
        <v>70</v>
      </c>
      <c r="B39" s="150"/>
      <c r="C39" s="150"/>
      <c r="D39" s="150"/>
      <c r="E39" s="150"/>
      <c r="F39" s="150"/>
      <c r="G39" s="150"/>
      <c r="H39" s="151"/>
      <c r="I39" s="9"/>
      <c r="O39" s="7"/>
    </row>
    <row r="40" spans="1:15" ht="7.5" customHeight="1">
      <c r="A40" s="29"/>
      <c r="B40" s="14"/>
      <c r="C40" s="14"/>
      <c r="D40" s="14"/>
      <c r="E40" s="14"/>
      <c r="F40" s="14"/>
      <c r="G40" s="14"/>
      <c r="H40" s="30"/>
      <c r="I40" s="9"/>
      <c r="O40" s="7"/>
    </row>
    <row r="41" spans="1:15" ht="15.75" customHeight="1">
      <c r="A41" s="123" t="s">
        <v>69</v>
      </c>
      <c r="B41" s="1" t="s">
        <v>5</v>
      </c>
      <c r="C41" s="181"/>
      <c r="D41" s="181"/>
      <c r="E41" s="4"/>
      <c r="F41" s="1"/>
      <c r="G41" s="1"/>
      <c r="H41" s="182" t="s">
        <v>134</v>
      </c>
      <c r="I41" s="9"/>
      <c r="O41" s="7"/>
    </row>
    <row r="42" spans="1:15" ht="15.75">
      <c r="A42" s="31"/>
      <c r="B42" s="1" t="s">
        <v>6</v>
      </c>
      <c r="C42" s="181">
        <f>ROUND(Detail!C74+Detail!J74,2-LEN(INT(Detail!C74+Detail!J74)))</f>
        <v>0</v>
      </c>
      <c r="D42" s="181"/>
      <c r="E42" s="4"/>
      <c r="F42" s="1"/>
      <c r="G42" s="1"/>
      <c r="H42" s="183"/>
      <c r="I42" s="9"/>
      <c r="O42" s="7"/>
    </row>
    <row r="43" spans="1:15" ht="15.75">
      <c r="A43" s="31"/>
      <c r="B43" s="195" t="s">
        <v>7</v>
      </c>
      <c r="C43" s="195"/>
      <c r="D43" s="197">
        <f>ROUND(C41+C42,2-LEN(INT(C41+C42)))</f>
        <v>0</v>
      </c>
      <c r="E43" s="197"/>
      <c r="F43" s="1"/>
      <c r="G43" s="1"/>
      <c r="H43" s="184"/>
      <c r="I43" s="9"/>
      <c r="O43" s="7"/>
    </row>
    <row r="44" spans="1:15" ht="15.75">
      <c r="A44" s="32"/>
      <c r="B44" s="1" t="s">
        <v>68</v>
      </c>
      <c r="C44" s="181">
        <f>ROUND(SUM(Detail!C49:C52)+SUM(Detail!J49:J52),3-LEN(INT(SUM(Detail!C49:C52)+SUM(Detail!J49:J52))))</f>
        <v>1010000</v>
      </c>
      <c r="D44" s="181"/>
      <c r="E44" s="4"/>
      <c r="F44" s="1"/>
      <c r="G44" s="1"/>
      <c r="H44" s="17"/>
      <c r="I44" s="9"/>
      <c r="O44" s="7"/>
    </row>
    <row r="45" spans="1:15" ht="15.75">
      <c r="A45" s="32"/>
      <c r="B45" s="1" t="s">
        <v>8</v>
      </c>
      <c r="C45" s="181">
        <f>ROUND(SUM(Detail!C76:C79)+SUM(Detail!J76:J79),2-LEN(INT(SUM(Detail!C76:C79)+SUM(Detail!J76:J79))))</f>
        <v>690000</v>
      </c>
      <c r="D45" s="181"/>
      <c r="E45" s="4"/>
      <c r="F45" s="1"/>
      <c r="G45" s="1"/>
      <c r="H45" s="17"/>
      <c r="I45" s="9"/>
      <c r="O45" s="7"/>
    </row>
    <row r="46" spans="1:15" ht="15.75">
      <c r="A46" s="32"/>
      <c r="B46" s="195" t="s">
        <v>9</v>
      </c>
      <c r="C46" s="195"/>
      <c r="D46" s="196">
        <f>C44+C45</f>
        <v>1700000</v>
      </c>
      <c r="E46" s="196"/>
      <c r="F46" s="1"/>
      <c r="G46" s="1"/>
      <c r="H46" s="17"/>
      <c r="I46" s="9"/>
      <c r="O46" s="7"/>
    </row>
    <row r="47" spans="1:15" ht="18">
      <c r="A47" s="32"/>
      <c r="B47" s="1"/>
      <c r="C47" s="1"/>
      <c r="D47" s="1"/>
      <c r="E47" s="1"/>
      <c r="F47" s="192">
        <f>ROUND(D43+D46,3-LEN(INT(D43+D46)))</f>
        <v>1700000</v>
      </c>
      <c r="G47" s="192"/>
      <c r="H47" s="132" t="s">
        <v>135</v>
      </c>
      <c r="I47" s="9"/>
      <c r="O47" s="7"/>
    </row>
    <row r="48" spans="1:15" ht="6.75" customHeight="1">
      <c r="A48" s="33"/>
      <c r="B48" s="1"/>
      <c r="C48" s="1"/>
      <c r="D48" s="1"/>
      <c r="E48" s="1"/>
      <c r="F48" s="4"/>
      <c r="G48" s="4"/>
      <c r="H48" s="34"/>
      <c r="I48" s="9"/>
      <c r="O48" s="7"/>
    </row>
    <row r="49" spans="1:15" ht="15.75">
      <c r="A49" s="123" t="s">
        <v>11</v>
      </c>
      <c r="B49" s="1" t="s">
        <v>12</v>
      </c>
      <c r="C49" s="181">
        <f>ROUND(ERCOTBenefit,2-LEN(INT(ERCOTBenefit)))</f>
        <v>220000</v>
      </c>
      <c r="D49" s="181"/>
      <c r="E49" s="1"/>
      <c r="F49" s="4"/>
      <c r="G49" s="4"/>
      <c r="H49" s="34"/>
      <c r="I49" s="9"/>
      <c r="O49" s="7"/>
    </row>
    <row r="50" spans="1:15" ht="15.75">
      <c r="A50" s="31"/>
      <c r="B50" s="1" t="s">
        <v>13</v>
      </c>
      <c r="C50" s="181">
        <f>ROUND(MarketBenefit,2-LEN(INT(MarketBenefit)))</f>
        <v>1700000</v>
      </c>
      <c r="D50" s="181"/>
      <c r="E50" s="1"/>
      <c r="F50" s="4"/>
      <c r="G50" s="4"/>
      <c r="H50" s="34"/>
      <c r="I50" s="9"/>
      <c r="O50" s="7"/>
    </row>
    <row r="51" spans="1:15" ht="15.75">
      <c r="A51" s="31"/>
      <c r="B51" s="1"/>
      <c r="C51" s="1"/>
      <c r="D51" s="15"/>
      <c r="E51" s="15"/>
      <c r="F51" s="192">
        <f>ROUND(C49+C50,2-LEN(INT(C49+C50)))</f>
        <v>1900000</v>
      </c>
      <c r="G51" s="192"/>
      <c r="H51" s="124" t="s">
        <v>14</v>
      </c>
      <c r="I51" s="9"/>
      <c r="O51" s="7"/>
    </row>
    <row r="52" spans="1:15" ht="6.75" customHeight="1">
      <c r="A52" s="31"/>
      <c r="B52" s="1"/>
      <c r="C52" s="1"/>
      <c r="D52" s="1"/>
      <c r="E52" s="1"/>
      <c r="F52" s="4"/>
      <c r="G52" s="4"/>
      <c r="H52" s="17"/>
      <c r="I52" s="9"/>
      <c r="O52" s="7"/>
    </row>
    <row r="53" spans="1:15" ht="21" thickBot="1">
      <c r="A53" s="31"/>
      <c r="B53" s="1"/>
      <c r="C53" s="193" t="s">
        <v>44</v>
      </c>
      <c r="D53" s="193"/>
      <c r="E53" s="193"/>
      <c r="F53" s="194">
        <f>ROUND(F51-F47,3-LEN(INT(F51-F47)))</f>
        <v>200000</v>
      </c>
      <c r="G53" s="194"/>
      <c r="H53" s="133"/>
      <c r="I53" s="9"/>
      <c r="O53" s="7"/>
    </row>
    <row r="54" spans="1:15" ht="7.5" customHeight="1" thickTop="1">
      <c r="A54" s="35"/>
      <c r="B54" s="20"/>
      <c r="C54" s="20"/>
      <c r="D54" s="20"/>
      <c r="E54" s="20"/>
      <c r="F54" s="20"/>
      <c r="G54" s="20"/>
      <c r="H54" s="19"/>
      <c r="I54" s="9"/>
      <c r="O54" s="7"/>
    </row>
    <row r="55" spans="1:15" ht="19.5" customHeight="1">
      <c r="A55" s="133" t="s">
        <v>133</v>
      </c>
      <c r="B55" s="9"/>
      <c r="C55" s="27"/>
      <c r="G55" s="9"/>
      <c r="H55" s="27"/>
      <c r="I55" s="9"/>
      <c r="O55" s="7"/>
    </row>
    <row r="56" spans="1:9" ht="23.25" customHeight="1">
      <c r="A56" s="133"/>
      <c r="B56" s="1"/>
      <c r="C56" s="1"/>
      <c r="D56" s="1"/>
      <c r="E56" s="1"/>
      <c r="F56" s="1"/>
      <c r="G56" s="1"/>
      <c r="H56" s="1"/>
      <c r="I56" s="9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9"/>
    </row>
    <row r="58" spans="1:9" ht="16.5" hidden="1" thickBot="1">
      <c r="A58" s="189" t="s">
        <v>23</v>
      </c>
      <c r="B58" s="190"/>
      <c r="C58" s="190"/>
      <c r="D58" s="190"/>
      <c r="E58" s="190"/>
      <c r="F58" s="190"/>
      <c r="G58" s="190"/>
      <c r="H58" s="191"/>
      <c r="I58" s="9"/>
    </row>
    <row r="59" spans="1:9" ht="12.75" hidden="1">
      <c r="A59" s="38"/>
      <c r="B59" s="39"/>
      <c r="C59" s="39"/>
      <c r="D59" s="39"/>
      <c r="E59" s="39"/>
      <c r="F59" s="39"/>
      <c r="G59" s="39"/>
      <c r="H59" s="30"/>
      <c r="I59" s="9"/>
    </row>
    <row r="60" spans="1:9" ht="12.75" hidden="1">
      <c r="A60" s="21"/>
      <c r="B60" s="5"/>
      <c r="C60" s="5"/>
      <c r="D60" s="5"/>
      <c r="E60" s="5"/>
      <c r="F60" s="5"/>
      <c r="G60" s="5"/>
      <c r="H60" s="17"/>
      <c r="I60" s="9"/>
    </row>
    <row r="61" spans="1:9" ht="12.75" hidden="1">
      <c r="A61" s="40" t="s">
        <v>15</v>
      </c>
      <c r="B61" s="41" t="s">
        <v>17</v>
      </c>
      <c r="C61" s="41"/>
      <c r="D61" s="42"/>
      <c r="E61" s="85">
        <f>QSECount</f>
        <v>0</v>
      </c>
      <c r="F61" s="79"/>
      <c r="G61" s="26"/>
      <c r="H61" s="80"/>
      <c r="I61" s="9"/>
    </row>
    <row r="62" spans="1:9" ht="12.75" hidden="1">
      <c r="A62" s="40"/>
      <c r="B62" s="41" t="s">
        <v>18</v>
      </c>
      <c r="C62" s="41"/>
      <c r="D62" s="42"/>
      <c r="E62" s="85" t="e">
        <f>CRCount</f>
        <v>#REF!</v>
      </c>
      <c r="F62" s="79"/>
      <c r="G62" s="26"/>
      <c r="H62" s="80"/>
      <c r="I62" s="9"/>
    </row>
    <row r="63" spans="1:9" ht="12.75" hidden="1">
      <c r="A63" s="40"/>
      <c r="B63" s="41" t="s">
        <v>19</v>
      </c>
      <c r="C63" s="41"/>
      <c r="D63" s="42"/>
      <c r="E63" s="85" t="e">
        <f>TDSPCount</f>
        <v>#REF!</v>
      </c>
      <c r="F63" s="79"/>
      <c r="G63" s="26"/>
      <c r="H63" s="80"/>
      <c r="I63" s="9"/>
    </row>
    <row r="64" spans="1:9" ht="12.75" hidden="1">
      <c r="A64" s="40"/>
      <c r="B64" s="41" t="s">
        <v>20</v>
      </c>
      <c r="C64" s="41"/>
      <c r="D64" s="42"/>
      <c r="E64" s="85" t="e">
        <f>RESCount</f>
        <v>#REF!</v>
      </c>
      <c r="F64" s="79"/>
      <c r="G64" s="26"/>
      <c r="H64" s="80"/>
      <c r="I64" s="9"/>
    </row>
    <row r="65" spans="1:9" ht="12.75" hidden="1">
      <c r="A65" s="40"/>
      <c r="B65" s="5"/>
      <c r="C65" s="5"/>
      <c r="D65" s="26"/>
      <c r="E65" s="86"/>
      <c r="F65" s="26"/>
      <c r="G65" s="26"/>
      <c r="H65" s="17"/>
      <c r="I65" s="9"/>
    </row>
    <row r="66" spans="1:9" ht="12.75" hidden="1">
      <c r="A66" s="187" t="s">
        <v>21</v>
      </c>
      <c r="B66" s="188"/>
      <c r="C66" s="15"/>
      <c r="D66" s="15"/>
      <c r="E66" s="87">
        <v>0.06</v>
      </c>
      <c r="F66" s="43"/>
      <c r="G66" s="43"/>
      <c r="H66" s="17"/>
      <c r="I66" s="9"/>
    </row>
    <row r="67" spans="1:9" ht="12.75" hidden="1">
      <c r="A67" s="185" t="s">
        <v>22</v>
      </c>
      <c r="B67" s="186"/>
      <c r="C67" s="186"/>
      <c r="D67" s="15"/>
      <c r="E67" s="15"/>
      <c r="F67" s="43"/>
      <c r="G67" s="43"/>
      <c r="H67" s="17"/>
      <c r="I67" s="9"/>
    </row>
    <row r="68" spans="1:9" ht="12.75" hidden="1">
      <c r="A68" s="185" t="s">
        <v>24</v>
      </c>
      <c r="B68" s="186"/>
      <c r="C68" s="186"/>
      <c r="D68" s="1"/>
      <c r="E68" s="1"/>
      <c r="F68" s="1"/>
      <c r="G68" s="1"/>
      <c r="H68" s="17"/>
      <c r="I68" s="9"/>
    </row>
    <row r="69" spans="1:9" ht="12.75" hidden="1">
      <c r="A69" s="35"/>
      <c r="B69" s="20"/>
      <c r="C69" s="20"/>
      <c r="D69" s="20"/>
      <c r="E69" s="20"/>
      <c r="F69" s="20"/>
      <c r="G69" s="20"/>
      <c r="H69" s="19"/>
      <c r="I69" s="9"/>
    </row>
    <row r="70" spans="1:9" ht="12.75">
      <c r="A70" s="1"/>
      <c r="B70" s="1"/>
      <c r="C70" s="1"/>
      <c r="D70" s="1"/>
      <c r="E70" s="1"/>
      <c r="F70" s="1"/>
      <c r="G70" s="1"/>
      <c r="H70" s="1"/>
      <c r="I70" s="9"/>
    </row>
    <row r="71" spans="1:9" ht="12.75">
      <c r="A71" s="1"/>
      <c r="B71" s="1"/>
      <c r="C71" s="1"/>
      <c r="D71" s="1"/>
      <c r="E71" s="1"/>
      <c r="F71" s="1"/>
      <c r="G71" s="1"/>
      <c r="H71" s="1"/>
      <c r="I71" s="9"/>
    </row>
    <row r="72" spans="1:9" ht="12.75">
      <c r="A72" s="1"/>
      <c r="B72" s="1"/>
      <c r="C72" s="1"/>
      <c r="D72" s="1"/>
      <c r="E72" s="1"/>
      <c r="F72" s="1"/>
      <c r="G72" s="1"/>
      <c r="H72" s="1"/>
      <c r="I72" s="9"/>
    </row>
    <row r="73" spans="1:9" ht="12.75">
      <c r="A73" s="1"/>
      <c r="B73" s="1"/>
      <c r="C73" s="1"/>
      <c r="D73" s="1"/>
      <c r="E73" s="1"/>
      <c r="F73" s="1"/>
      <c r="G73" s="1"/>
      <c r="H73" s="1"/>
      <c r="I73" s="9"/>
    </row>
    <row r="74" spans="1:9" ht="12.75">
      <c r="A74" s="1"/>
      <c r="B74" s="1"/>
      <c r="C74" s="1"/>
      <c r="D74" s="1"/>
      <c r="E74" s="1"/>
      <c r="F74" s="1"/>
      <c r="G74" s="1"/>
      <c r="H74" s="1"/>
      <c r="I74" s="9"/>
    </row>
    <row r="75" spans="1:9" ht="12.75">
      <c r="A75" s="1"/>
      <c r="B75" s="1"/>
      <c r="C75" s="1"/>
      <c r="D75" s="1"/>
      <c r="E75" s="1"/>
      <c r="F75" s="1"/>
      <c r="G75" s="1"/>
      <c r="H75" s="1"/>
      <c r="I75" s="9"/>
    </row>
    <row r="76" spans="1:9" ht="12.75">
      <c r="A76" s="1"/>
      <c r="B76" s="1"/>
      <c r="C76" s="1"/>
      <c r="D76" s="1"/>
      <c r="E76" s="1"/>
      <c r="F76" s="1"/>
      <c r="G76" s="1"/>
      <c r="H76" s="1"/>
      <c r="I76" s="9"/>
    </row>
    <row r="77" spans="1:9" ht="12.75">
      <c r="A77" s="1"/>
      <c r="B77" s="1"/>
      <c r="C77" s="1"/>
      <c r="D77" s="1"/>
      <c r="E77" s="1"/>
      <c r="F77" s="1"/>
      <c r="G77" s="1"/>
      <c r="H77" s="1"/>
      <c r="I77" s="9"/>
    </row>
    <row r="78" spans="1:9" ht="12.75">
      <c r="A78" s="1"/>
      <c r="B78" s="1"/>
      <c r="C78" s="1"/>
      <c r="D78" s="1"/>
      <c r="E78" s="1"/>
      <c r="F78" s="1"/>
      <c r="G78" s="1"/>
      <c r="H78" s="1"/>
      <c r="I78" s="9"/>
    </row>
    <row r="79" spans="1:9" ht="12.75">
      <c r="A79" s="1"/>
      <c r="B79" s="1"/>
      <c r="C79" s="1"/>
      <c r="D79" s="1"/>
      <c r="E79" s="1"/>
      <c r="F79" s="1"/>
      <c r="G79" s="1"/>
      <c r="H79" s="1"/>
      <c r="I79" s="9"/>
    </row>
    <row r="80" spans="1:9" ht="12.75">
      <c r="A80" s="1"/>
      <c r="B80" s="1"/>
      <c r="C80" s="1"/>
      <c r="D80" s="1"/>
      <c r="E80" s="1"/>
      <c r="F80" s="1"/>
      <c r="G80" s="1"/>
      <c r="H80" s="1"/>
      <c r="I80" s="9"/>
    </row>
    <row r="81" spans="1:9" ht="12.75">
      <c r="A81" s="1"/>
      <c r="B81" s="1"/>
      <c r="C81" s="1"/>
      <c r="D81" s="1"/>
      <c r="E81" s="1"/>
      <c r="F81" s="1"/>
      <c r="G81" s="1"/>
      <c r="H81" s="1"/>
      <c r="I81" s="9"/>
    </row>
    <row r="82" spans="1:9" ht="12.75">
      <c r="A82" s="1"/>
      <c r="B82" s="1"/>
      <c r="C82" s="1"/>
      <c r="D82" s="1"/>
      <c r="E82" s="1"/>
      <c r="F82" s="1"/>
      <c r="G82" s="1"/>
      <c r="H82" s="1"/>
      <c r="I82" s="9"/>
    </row>
    <row r="83" spans="1:9" ht="12.75">
      <c r="A83" s="1"/>
      <c r="B83" s="1"/>
      <c r="C83" s="1"/>
      <c r="D83" s="1"/>
      <c r="E83" s="1"/>
      <c r="F83" s="1"/>
      <c r="G83" s="1"/>
      <c r="H83" s="1"/>
      <c r="I83" s="9"/>
    </row>
    <row r="84" spans="1:9" ht="12.75">
      <c r="A84" s="1"/>
      <c r="B84" s="1"/>
      <c r="C84" s="1"/>
      <c r="D84" s="1"/>
      <c r="E84" s="1"/>
      <c r="F84" s="1"/>
      <c r="G84" s="1"/>
      <c r="H84" s="1"/>
      <c r="I84" s="9"/>
    </row>
    <row r="85" spans="1:9" ht="12.75">
      <c r="A85" s="1"/>
      <c r="B85" s="1"/>
      <c r="C85" s="1"/>
      <c r="D85" s="1"/>
      <c r="E85" s="1"/>
      <c r="F85" s="1"/>
      <c r="G85" s="1"/>
      <c r="H85" s="1"/>
      <c r="I85" s="9"/>
    </row>
    <row r="86" spans="1:9" ht="12.75">
      <c r="A86" s="1"/>
      <c r="B86" s="1"/>
      <c r="C86" s="1"/>
      <c r="D86" s="1"/>
      <c r="E86" s="1"/>
      <c r="F86" s="1"/>
      <c r="G86" s="1"/>
      <c r="H86" s="1"/>
      <c r="I86" s="9"/>
    </row>
    <row r="87" spans="1:9" ht="12.75">
      <c r="A87" s="1"/>
      <c r="B87" s="1"/>
      <c r="C87" s="1"/>
      <c r="D87" s="1"/>
      <c r="E87" s="1"/>
      <c r="F87" s="1"/>
      <c r="G87" s="1"/>
      <c r="H87" s="1"/>
      <c r="I87" s="9"/>
    </row>
    <row r="88" spans="1:9" ht="12.75">
      <c r="A88" s="1"/>
      <c r="B88" s="1"/>
      <c r="C88" s="1"/>
      <c r="D88" s="1"/>
      <c r="E88" s="1"/>
      <c r="F88" s="1"/>
      <c r="G88" s="1"/>
      <c r="H88" s="1"/>
      <c r="I88" s="9"/>
    </row>
    <row r="89" spans="1:9" ht="12.75">
      <c r="A89" s="1"/>
      <c r="B89" s="1"/>
      <c r="C89" s="1"/>
      <c r="D89" s="1"/>
      <c r="E89" s="1"/>
      <c r="F89" s="1"/>
      <c r="G89" s="1"/>
      <c r="H89" s="1"/>
      <c r="I89" s="9"/>
    </row>
    <row r="90" spans="1:9" ht="12.75">
      <c r="A90" s="1"/>
      <c r="B90" s="1"/>
      <c r="C90" s="1"/>
      <c r="D90" s="1"/>
      <c r="E90" s="1"/>
      <c r="F90" s="1"/>
      <c r="G90" s="1"/>
      <c r="H90" s="1"/>
      <c r="I90" s="9"/>
    </row>
    <row r="91" spans="1:9" ht="12.75">
      <c r="A91" s="1"/>
      <c r="B91" s="1"/>
      <c r="C91" s="1"/>
      <c r="D91" s="1"/>
      <c r="E91" s="1"/>
      <c r="F91" s="1"/>
      <c r="G91" s="1"/>
      <c r="H91" s="1"/>
      <c r="I91" s="9"/>
    </row>
    <row r="92" spans="1:9" ht="12.75">
      <c r="A92" s="1"/>
      <c r="B92" s="1"/>
      <c r="C92" s="1"/>
      <c r="D92" s="1"/>
      <c r="E92" s="1"/>
      <c r="F92" s="1"/>
      <c r="G92" s="1"/>
      <c r="H92" s="1"/>
      <c r="I92" s="9"/>
    </row>
    <row r="93" spans="1:9" ht="12.75">
      <c r="A93" s="1"/>
      <c r="B93" s="1"/>
      <c r="C93" s="1"/>
      <c r="D93" s="1"/>
      <c r="E93" s="1"/>
      <c r="F93" s="1"/>
      <c r="G93" s="1"/>
      <c r="H93" s="1"/>
      <c r="I93" s="9"/>
    </row>
    <row r="94" spans="1:9" ht="12.75">
      <c r="A94" s="1"/>
      <c r="B94" s="1"/>
      <c r="C94" s="1"/>
      <c r="D94" s="1"/>
      <c r="E94" s="1"/>
      <c r="F94" s="1"/>
      <c r="G94" s="1"/>
      <c r="H94" s="1"/>
      <c r="I94" s="9"/>
    </row>
    <row r="95" spans="1:9" ht="12.75">
      <c r="A95" s="1"/>
      <c r="B95" s="1"/>
      <c r="C95" s="1"/>
      <c r="D95" s="1"/>
      <c r="E95" s="1"/>
      <c r="F95" s="1"/>
      <c r="G95" s="1"/>
      <c r="H95" s="1"/>
      <c r="I95" s="9"/>
    </row>
    <row r="96" spans="1:9" ht="12.75">
      <c r="A96" s="1"/>
      <c r="B96" s="1"/>
      <c r="C96" s="1"/>
      <c r="D96" s="1"/>
      <c r="E96" s="1"/>
      <c r="F96" s="1"/>
      <c r="G96" s="1"/>
      <c r="H96" s="1"/>
      <c r="I96" s="9"/>
    </row>
    <row r="97" spans="1:9" ht="12.75">
      <c r="A97" s="1"/>
      <c r="B97" s="1"/>
      <c r="C97" s="1"/>
      <c r="D97" s="1"/>
      <c r="E97" s="1"/>
      <c r="F97" s="1"/>
      <c r="G97" s="1"/>
      <c r="H97" s="1"/>
      <c r="I97" s="9"/>
    </row>
    <row r="98" spans="1:9" ht="12.75">
      <c r="A98" s="1"/>
      <c r="B98" s="1"/>
      <c r="C98" s="1"/>
      <c r="D98" s="1"/>
      <c r="E98" s="1"/>
      <c r="F98" s="1"/>
      <c r="G98" s="1"/>
      <c r="H98" s="1"/>
      <c r="I98" s="9"/>
    </row>
    <row r="99" spans="1:9" ht="12.75">
      <c r="A99" s="1"/>
      <c r="B99" s="1"/>
      <c r="C99" s="1"/>
      <c r="D99" s="1"/>
      <c r="E99" s="1"/>
      <c r="F99" s="1"/>
      <c r="G99" s="1"/>
      <c r="H99" s="1"/>
      <c r="I99" s="9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9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9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9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9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9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9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9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9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9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9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9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9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9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9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9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9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9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9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9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9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9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9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9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9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9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9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9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9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9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9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9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9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9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9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9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9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9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9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9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9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9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9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9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9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9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9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9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9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9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9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9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9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9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9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9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9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9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9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9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9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9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9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9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9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9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9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9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9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9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9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9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9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9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9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9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9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9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9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9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9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9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9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9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9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9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9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9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9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9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9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9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9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9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9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9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9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9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9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9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9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9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9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9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9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9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9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9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9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9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9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9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9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9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9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9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9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9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9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9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9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9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9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9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9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9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9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9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9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9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9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9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9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9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9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9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9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9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9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9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9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9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9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9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9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9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9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9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9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9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9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9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9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9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9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9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9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9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9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9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9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9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9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9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9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9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9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9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9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9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9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9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9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9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9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9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9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9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9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9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9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9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9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9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9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9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9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9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9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9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9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9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9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9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9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9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9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9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9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9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9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9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9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9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9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9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9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9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9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9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9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9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9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9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9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9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9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9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9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9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9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9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9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9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9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9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9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9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9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9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9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9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9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9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9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9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9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9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9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9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9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9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9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9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9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9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9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9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9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9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9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9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9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9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9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9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9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9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9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9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9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9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9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9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9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9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9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9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9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9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9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9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9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9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9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9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9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9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9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9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9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9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9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9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9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9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9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9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9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9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9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9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9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9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9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9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9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9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9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9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9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9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9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9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9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9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9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9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9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9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9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9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9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9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9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9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9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9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9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9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9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9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9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9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9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9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9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9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9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9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9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9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9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9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9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9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9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9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9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9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9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9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9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9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9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9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9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9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9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9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9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9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9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9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9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9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9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9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9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9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9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9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9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9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9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9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9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9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9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9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9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9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9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9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9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9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9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9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9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9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9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9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9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9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9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9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9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9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9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9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9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9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9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9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9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9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9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9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9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9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9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9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9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9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9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9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9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9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9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9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9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9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9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9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9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9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9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9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9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9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9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9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9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9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9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9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9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9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9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9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9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9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9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9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9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9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9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9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9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9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9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9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9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9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9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9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9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9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9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9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9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9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9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9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9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9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9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9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9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9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9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9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9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9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9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9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9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9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9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9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9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9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9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9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9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9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9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9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9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9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9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9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9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9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9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9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9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9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9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9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9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9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9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9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9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9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9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9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9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9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9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9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9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9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9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9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9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9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9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9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9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9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9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9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9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9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9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9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9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9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9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9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9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9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9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9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9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9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9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9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9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9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9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9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9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9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9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9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9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9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9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9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9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9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9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9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9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9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9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9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9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9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9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9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9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9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9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9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9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9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9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9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9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9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9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9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9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9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9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9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9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9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9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9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9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9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9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9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9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9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9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9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9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9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9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9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9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9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9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9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9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9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9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9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9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9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9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9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9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9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9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9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9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9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9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9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9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9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9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9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9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9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9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9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9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9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9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9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9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9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9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9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9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9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9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9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9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9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9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9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9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9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9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9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9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9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9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9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9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9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9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9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9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9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9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9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9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9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9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9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9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9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9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9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9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9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9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9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9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9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9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9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9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9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9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9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9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9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9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9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9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9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9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9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9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9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9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9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9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9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9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9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9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9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9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9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9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9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9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9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9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9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9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9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9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9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9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9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9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9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9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9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9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9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9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9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9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9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9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9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9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9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9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9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9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9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9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9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9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9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9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9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9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9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9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9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9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9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9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9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9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9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9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9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9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9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9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9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9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9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9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9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9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9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9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9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9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9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9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9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9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9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9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9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9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9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9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9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9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9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9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9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9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9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9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9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9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9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9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9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9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9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9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9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9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9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9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9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9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9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9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9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9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9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9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9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9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9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9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9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9"/>
    </row>
  </sheetData>
  <sheetProtection/>
  <mergeCells count="56">
    <mergeCell ref="A68:C68"/>
    <mergeCell ref="A66:B66"/>
    <mergeCell ref="A67:C67"/>
    <mergeCell ref="A58:H58"/>
    <mergeCell ref="A35:H35"/>
    <mergeCell ref="C50:D50"/>
    <mergeCell ref="F51:G51"/>
    <mergeCell ref="C53:E53"/>
    <mergeCell ref="F53:G53"/>
    <mergeCell ref="B46:C46"/>
    <mergeCell ref="D46:E46"/>
    <mergeCell ref="F47:G47"/>
    <mergeCell ref="C49:D49"/>
    <mergeCell ref="B43:C43"/>
    <mergeCell ref="D43:E43"/>
    <mergeCell ref="C44:D44"/>
    <mergeCell ref="A38:H38"/>
    <mergeCell ref="A27:H27"/>
    <mergeCell ref="A25:H25"/>
    <mergeCell ref="A30:H30"/>
    <mergeCell ref="A32:H32"/>
    <mergeCell ref="A33:H33"/>
    <mergeCell ref="A37:H37"/>
    <mergeCell ref="C45:D45"/>
    <mergeCell ref="A39:H39"/>
    <mergeCell ref="C41:D41"/>
    <mergeCell ref="C42:D42"/>
    <mergeCell ref="H41:H43"/>
    <mergeCell ref="A22:H22"/>
    <mergeCell ref="A28:H28"/>
    <mergeCell ref="A36:H36"/>
    <mergeCell ref="A34:H34"/>
    <mergeCell ref="A11:H11"/>
    <mergeCell ref="A12:H12"/>
    <mergeCell ref="A13:H13"/>
    <mergeCell ref="A16:H16"/>
    <mergeCell ref="A14:H14"/>
    <mergeCell ref="A15:H15"/>
    <mergeCell ref="A18:H18"/>
    <mergeCell ref="A20:H20"/>
    <mergeCell ref="A21:H21"/>
    <mergeCell ref="A23:H23"/>
    <mergeCell ref="A1:H1"/>
    <mergeCell ref="A3:H3"/>
    <mergeCell ref="E4:F4"/>
    <mergeCell ref="G4:H4"/>
    <mergeCell ref="A2:H2"/>
    <mergeCell ref="C4:D4"/>
    <mergeCell ref="E5:F5"/>
    <mergeCell ref="G5:H5"/>
    <mergeCell ref="B7:H7"/>
    <mergeCell ref="A9:H9"/>
    <mergeCell ref="B5:D6"/>
    <mergeCell ref="A5:A6"/>
    <mergeCell ref="E6:F6"/>
    <mergeCell ref="G6:H6"/>
  </mergeCells>
  <printOptions/>
  <pageMargins left="0.25" right="0.25" top="0.5" bottom="0.75" header="0.5" footer="0.5"/>
  <pageSetup horizontalDpi="600" verticalDpi="600" orientation="portrait" scale="91" r:id="rId1"/>
  <headerFooter alignWithMargins="0">
    <oddFooter>&amp;LPage &amp;P&amp;C&amp;F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L151"/>
  <sheetViews>
    <sheetView tabSelected="1" zoomScale="115" zoomScaleNormal="115" zoomScalePageLayoutView="0" workbookViewId="0" topLeftCell="A1">
      <selection activeCell="D4" sqref="D4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10.57421875" style="0" customWidth="1"/>
    <col min="8" max="8" width="4.57421875" style="0" customWidth="1"/>
    <col min="9" max="9" width="7.140625" style="0" hidden="1" customWidth="1"/>
    <col min="10" max="10" width="8.57421875" style="0" hidden="1" customWidth="1"/>
  </cols>
  <sheetData>
    <row r="1" spans="1:8" ht="20.25">
      <c r="A1" s="237" t="s">
        <v>61</v>
      </c>
      <c r="B1" s="238"/>
      <c r="C1" s="238"/>
      <c r="D1" s="238"/>
      <c r="E1" s="238"/>
      <c r="F1" s="238"/>
      <c r="G1" s="239"/>
      <c r="H1" s="95"/>
    </row>
    <row r="2" ht="6.75" customHeight="1"/>
    <row r="3" spans="1:7" ht="33" customHeight="1">
      <c r="A3" s="126" t="s">
        <v>118</v>
      </c>
      <c r="B3" s="141" t="s">
        <v>119</v>
      </c>
      <c r="C3" s="125" t="s">
        <v>117</v>
      </c>
      <c r="D3" s="240" t="s">
        <v>120</v>
      </c>
      <c r="E3" s="241"/>
      <c r="F3" s="241"/>
      <c r="G3" s="242"/>
    </row>
    <row r="4" spans="1:7" ht="16.5">
      <c r="A4" s="99" t="s">
        <v>48</v>
      </c>
      <c r="B4" s="98" t="s">
        <v>147</v>
      </c>
      <c r="C4" s="100" t="s">
        <v>3</v>
      </c>
      <c r="D4" s="101">
        <v>40618</v>
      </c>
      <c r="E4" s="100" t="s">
        <v>40</v>
      </c>
      <c r="F4" s="243" t="s">
        <v>121</v>
      </c>
      <c r="G4" s="243"/>
    </row>
    <row r="5" spans="1:7" ht="66.75" customHeight="1">
      <c r="A5" s="97" t="s">
        <v>59</v>
      </c>
      <c r="B5" s="244" t="s">
        <v>122</v>
      </c>
      <c r="C5" s="245"/>
      <c r="D5" s="245"/>
      <c r="E5" s="245"/>
      <c r="F5" s="245"/>
      <c r="G5" s="246"/>
    </row>
    <row r="6" ht="13.5" thickBot="1"/>
    <row r="7" spans="1:7" ht="16.5" thickBot="1">
      <c r="A7" s="189" t="s">
        <v>60</v>
      </c>
      <c r="B7" s="190"/>
      <c r="C7" s="190"/>
      <c r="D7" s="190"/>
      <c r="E7" s="190"/>
      <c r="F7" s="190"/>
      <c r="G7" s="191"/>
    </row>
    <row r="8" spans="1:7" ht="12.75">
      <c r="A8" s="210" t="s">
        <v>107</v>
      </c>
      <c r="B8" s="247"/>
      <c r="C8" s="247"/>
      <c r="D8" s="247"/>
      <c r="E8" s="247"/>
      <c r="F8" s="247"/>
      <c r="G8" s="248"/>
    </row>
    <row r="9" spans="1:7" ht="27" customHeight="1">
      <c r="A9" s="92">
        <v>1</v>
      </c>
      <c r="B9" s="201" t="s">
        <v>127</v>
      </c>
      <c r="C9" s="202"/>
      <c r="D9" s="202"/>
      <c r="E9" s="202"/>
      <c r="F9" s="202"/>
      <c r="G9" s="203"/>
    </row>
    <row r="10" spans="1:7" ht="30" customHeight="1">
      <c r="A10" s="93">
        <v>2</v>
      </c>
      <c r="B10" s="207" t="s">
        <v>123</v>
      </c>
      <c r="C10" s="208"/>
      <c r="D10" s="208"/>
      <c r="E10" s="208"/>
      <c r="F10" s="208"/>
      <c r="G10" s="209"/>
    </row>
    <row r="11" spans="1:7" ht="30" customHeight="1">
      <c r="A11" s="78">
        <v>3</v>
      </c>
      <c r="B11" s="207" t="s">
        <v>126</v>
      </c>
      <c r="C11" s="208"/>
      <c r="D11" s="208"/>
      <c r="E11" s="208"/>
      <c r="F11" s="208"/>
      <c r="G11" s="209"/>
    </row>
    <row r="12" spans="1:7" ht="28.5" customHeight="1">
      <c r="A12" s="78">
        <v>4</v>
      </c>
      <c r="B12" s="207" t="s">
        <v>128</v>
      </c>
      <c r="C12" s="208"/>
      <c r="D12" s="208"/>
      <c r="E12" s="208"/>
      <c r="F12" s="208"/>
      <c r="G12" s="209"/>
    </row>
    <row r="13" spans="1:7" ht="29.25" customHeight="1">
      <c r="A13" s="78">
        <v>5</v>
      </c>
      <c r="B13" s="207" t="s">
        <v>138</v>
      </c>
      <c r="C13" s="208"/>
      <c r="D13" s="208"/>
      <c r="E13" s="208"/>
      <c r="F13" s="208"/>
      <c r="G13" s="209"/>
    </row>
    <row r="14" spans="1:7" ht="27.75" customHeight="1">
      <c r="A14" s="78">
        <v>6</v>
      </c>
      <c r="B14" s="204" t="s">
        <v>139</v>
      </c>
      <c r="C14" s="205"/>
      <c r="D14" s="205"/>
      <c r="E14" s="205"/>
      <c r="F14" s="205"/>
      <c r="G14" s="206"/>
    </row>
    <row r="15" spans="1:7" ht="19.5" customHeight="1" hidden="1">
      <c r="A15" s="78">
        <v>7</v>
      </c>
      <c r="B15" s="207"/>
      <c r="C15" s="208"/>
      <c r="D15" s="208"/>
      <c r="E15" s="208"/>
      <c r="F15" s="208"/>
      <c r="G15" s="209"/>
    </row>
    <row r="16" spans="1:7" ht="19.5" customHeight="1" hidden="1">
      <c r="A16" s="78">
        <v>8</v>
      </c>
      <c r="B16" s="198"/>
      <c r="C16" s="199"/>
      <c r="D16" s="199"/>
      <c r="E16" s="199"/>
      <c r="F16" s="199"/>
      <c r="G16" s="200"/>
    </row>
    <row r="17" spans="1:7" ht="6" customHeight="1" hidden="1">
      <c r="A17" s="24"/>
      <c r="B17" s="25"/>
      <c r="C17" s="25"/>
      <c r="D17" s="25"/>
      <c r="E17" s="25"/>
      <c r="F17" s="25"/>
      <c r="G17" s="75"/>
    </row>
    <row r="18" spans="1:7" ht="13.5" thickBot="1">
      <c r="A18" s="103"/>
      <c r="B18" s="103"/>
      <c r="C18" s="103"/>
      <c r="D18" s="104"/>
      <c r="E18" s="104"/>
      <c r="F18" s="105"/>
      <c r="G18" s="103"/>
    </row>
    <row r="19" spans="1:7" ht="16.5" thickBot="1">
      <c r="A19" s="189" t="s">
        <v>53</v>
      </c>
      <c r="B19" s="190"/>
      <c r="C19" s="190"/>
      <c r="D19" s="190"/>
      <c r="E19" s="190"/>
      <c r="F19" s="190"/>
      <c r="G19" s="191"/>
    </row>
    <row r="20" spans="1:7" ht="13.5" hidden="1" thickBot="1">
      <c r="A20" s="210" t="s">
        <v>108</v>
      </c>
      <c r="B20" s="211"/>
      <c r="C20" s="211"/>
      <c r="D20" s="211"/>
      <c r="E20" s="211"/>
      <c r="F20" s="211"/>
      <c r="G20" s="212"/>
    </row>
    <row r="21" spans="1:8" ht="27" customHeight="1" hidden="1">
      <c r="A21" s="92" t="s">
        <v>111</v>
      </c>
      <c r="B21" s="207"/>
      <c r="C21" s="208"/>
      <c r="D21" s="208"/>
      <c r="E21" s="208"/>
      <c r="F21" s="208"/>
      <c r="G21" s="209"/>
      <c r="H21" s="11"/>
    </row>
    <row r="22" spans="1:7" ht="12" customHeight="1" hidden="1">
      <c r="A22" s="93" t="s">
        <v>112</v>
      </c>
      <c r="B22" s="207"/>
      <c r="C22" s="208"/>
      <c r="D22" s="208"/>
      <c r="E22" s="208"/>
      <c r="F22" s="208"/>
      <c r="G22" s="209"/>
    </row>
    <row r="23" spans="1:7" ht="19.5" customHeight="1" hidden="1">
      <c r="A23" s="78" t="s">
        <v>113</v>
      </c>
      <c r="B23" s="207" t="s">
        <v>116</v>
      </c>
      <c r="C23" s="208"/>
      <c r="D23" s="208"/>
      <c r="E23" s="208"/>
      <c r="F23" s="208"/>
      <c r="G23" s="209"/>
    </row>
    <row r="24" spans="1:7" ht="19.5" customHeight="1" hidden="1">
      <c r="A24" s="78" t="s">
        <v>114</v>
      </c>
      <c r="B24" s="198"/>
      <c r="C24" s="199"/>
      <c r="D24" s="199"/>
      <c r="E24" s="199"/>
      <c r="F24" s="199"/>
      <c r="G24" s="200"/>
    </row>
    <row r="25" spans="1:7" ht="6" customHeight="1" hidden="1">
      <c r="A25" s="24"/>
      <c r="B25" s="25"/>
      <c r="C25" s="25"/>
      <c r="D25" s="25"/>
      <c r="E25" s="25"/>
      <c r="F25" s="25"/>
      <c r="G25" s="75"/>
    </row>
    <row r="26" spans="1:7" ht="13.5" hidden="1" thickBot="1">
      <c r="A26" s="90"/>
      <c r="B26" s="81"/>
      <c r="C26" s="81"/>
      <c r="D26" s="81"/>
      <c r="E26" s="81"/>
      <c r="F26" s="81"/>
      <c r="G26" s="5"/>
    </row>
    <row r="27" spans="1:8" ht="16.5" thickBot="1">
      <c r="A27" s="189" t="s">
        <v>38</v>
      </c>
      <c r="B27" s="190"/>
      <c r="C27" s="190"/>
      <c r="D27" s="190"/>
      <c r="E27" s="190"/>
      <c r="F27" s="190"/>
      <c r="G27" s="191"/>
      <c r="H27" s="11"/>
    </row>
    <row r="28" spans="1:8" ht="13.5" thickBot="1">
      <c r="A28" s="210" t="s">
        <v>109</v>
      </c>
      <c r="B28" s="211"/>
      <c r="C28" s="211"/>
      <c r="D28" s="211"/>
      <c r="E28" s="211"/>
      <c r="F28" s="211"/>
      <c r="G28" s="212"/>
      <c r="H28" s="11"/>
    </row>
    <row r="29" spans="1:8" ht="35.25" customHeight="1" hidden="1">
      <c r="A29" s="76">
        <v>1</v>
      </c>
      <c r="B29" s="201" t="s">
        <v>116</v>
      </c>
      <c r="C29" s="202"/>
      <c r="D29" s="202"/>
      <c r="E29" s="202"/>
      <c r="F29" s="202"/>
      <c r="G29" s="203"/>
      <c r="H29" s="11"/>
    </row>
    <row r="30" spans="1:7" ht="38.25" customHeight="1" hidden="1">
      <c r="A30" s="77">
        <v>2</v>
      </c>
      <c r="B30" s="198"/>
      <c r="C30" s="199"/>
      <c r="D30" s="199"/>
      <c r="E30" s="199"/>
      <c r="F30" s="199"/>
      <c r="G30" s="200"/>
    </row>
    <row r="31" spans="1:7" ht="6" customHeight="1" hidden="1">
      <c r="A31" s="56"/>
      <c r="B31" s="57"/>
      <c r="C31" s="57"/>
      <c r="D31" s="58"/>
      <c r="E31" s="58"/>
      <c r="F31" s="20"/>
      <c r="G31" s="75"/>
    </row>
    <row r="32" spans="1:7" ht="13.5" hidden="1" thickBot="1">
      <c r="A32" s="5"/>
      <c r="B32" s="5"/>
      <c r="C32" s="5"/>
      <c r="D32" s="54"/>
      <c r="E32" s="54"/>
      <c r="F32" s="1"/>
      <c r="G32" s="5"/>
    </row>
    <row r="33" spans="1:7" ht="16.5" thickBot="1">
      <c r="A33" s="189" t="s">
        <v>16</v>
      </c>
      <c r="B33" s="190"/>
      <c r="C33" s="190"/>
      <c r="D33" s="190"/>
      <c r="E33" s="190"/>
      <c r="F33" s="190"/>
      <c r="G33" s="191"/>
    </row>
    <row r="34" spans="1:7" ht="12.75">
      <c r="A34" s="210" t="s">
        <v>110</v>
      </c>
      <c r="B34" s="211"/>
      <c r="C34" s="211"/>
      <c r="D34" s="211"/>
      <c r="E34" s="211"/>
      <c r="F34" s="211"/>
      <c r="G34" s="212"/>
    </row>
    <row r="35" spans="1:7" ht="28.5" customHeight="1">
      <c r="A35" s="106">
        <v>1</v>
      </c>
      <c r="B35" s="204" t="s">
        <v>141</v>
      </c>
      <c r="C35" s="205"/>
      <c r="D35" s="205"/>
      <c r="E35" s="205"/>
      <c r="F35" s="205"/>
      <c r="G35" s="206"/>
    </row>
    <row r="36" spans="1:7" ht="18" customHeight="1">
      <c r="A36" s="77">
        <v>2</v>
      </c>
      <c r="B36" s="204" t="s">
        <v>132</v>
      </c>
      <c r="C36" s="205"/>
      <c r="D36" s="205"/>
      <c r="E36" s="205"/>
      <c r="F36" s="205"/>
      <c r="G36" s="206"/>
    </row>
    <row r="37" spans="1:7" ht="30" customHeight="1">
      <c r="A37" s="78">
        <v>3</v>
      </c>
      <c r="B37" s="204" t="s">
        <v>136</v>
      </c>
      <c r="C37" s="205"/>
      <c r="D37" s="205"/>
      <c r="E37" s="205"/>
      <c r="F37" s="205"/>
      <c r="G37" s="206"/>
    </row>
    <row r="38" spans="1:7" ht="20.25" customHeight="1">
      <c r="A38" s="78">
        <v>4</v>
      </c>
      <c r="B38" s="207" t="s">
        <v>125</v>
      </c>
      <c r="C38" s="208"/>
      <c r="D38" s="208"/>
      <c r="E38" s="208"/>
      <c r="F38" s="208"/>
      <c r="G38" s="209"/>
    </row>
    <row r="39" spans="1:7" ht="15" customHeight="1">
      <c r="A39" s="78">
        <v>5</v>
      </c>
      <c r="B39" s="204" t="s">
        <v>148</v>
      </c>
      <c r="C39" s="205"/>
      <c r="D39" s="205"/>
      <c r="E39" s="205"/>
      <c r="F39" s="205"/>
      <c r="G39" s="206"/>
    </row>
    <row r="40" spans="1:7" ht="26.25" customHeight="1">
      <c r="A40" s="78">
        <v>6</v>
      </c>
      <c r="B40" s="198" t="s">
        <v>144</v>
      </c>
      <c r="C40" s="199"/>
      <c r="D40" s="199"/>
      <c r="E40" s="199"/>
      <c r="F40" s="199"/>
      <c r="G40" s="200"/>
    </row>
    <row r="41" spans="1:7" ht="26.25" customHeight="1" hidden="1">
      <c r="A41" s="78">
        <v>7</v>
      </c>
      <c r="B41" s="198"/>
      <c r="C41" s="199"/>
      <c r="D41" s="199"/>
      <c r="E41" s="199"/>
      <c r="F41" s="199"/>
      <c r="G41" s="200"/>
    </row>
    <row r="42" spans="1:7" ht="13.5" thickBot="1">
      <c r="A42" s="82"/>
      <c r="B42" s="65"/>
      <c r="C42" s="83"/>
      <c r="D42" s="65"/>
      <c r="E42" s="83"/>
      <c r="F42" s="84"/>
      <c r="G42" s="81"/>
    </row>
    <row r="43" spans="1:7" ht="16.5" thickBot="1">
      <c r="A43" s="189" t="s">
        <v>66</v>
      </c>
      <c r="B43" s="190"/>
      <c r="C43" s="190"/>
      <c r="D43" s="190"/>
      <c r="E43" s="190"/>
      <c r="F43" s="190"/>
      <c r="G43" s="191"/>
    </row>
    <row r="45" spans="1:7" ht="24" customHeight="1">
      <c r="A45" s="114" t="s">
        <v>25</v>
      </c>
      <c r="B45" s="121" t="s">
        <v>62</v>
      </c>
      <c r="C45" s="121" t="s">
        <v>45</v>
      </c>
      <c r="D45" s="121" t="s">
        <v>39</v>
      </c>
      <c r="E45" s="121" t="s">
        <v>26</v>
      </c>
      <c r="F45" s="121" t="s">
        <v>27</v>
      </c>
      <c r="G45" s="44"/>
    </row>
    <row r="46" spans="1:7" ht="6.75" customHeight="1">
      <c r="A46" s="45"/>
      <c r="G46" s="17"/>
    </row>
    <row r="47" spans="1:10" ht="12.75">
      <c r="A47" s="46" t="s">
        <v>28</v>
      </c>
      <c r="B47" s="110" t="s">
        <v>115</v>
      </c>
      <c r="C47" s="127" t="s">
        <v>116</v>
      </c>
      <c r="D47" s="51">
        <v>0</v>
      </c>
      <c r="E47" s="51">
        <v>0</v>
      </c>
      <c r="F47" s="51">
        <v>0</v>
      </c>
      <c r="G47" s="17"/>
      <c r="H47" s="11"/>
      <c r="I47" t="s">
        <v>30</v>
      </c>
      <c r="J47" s="53">
        <f>NPV(NPVRate,D47,E47,F47)</f>
        <v>0</v>
      </c>
    </row>
    <row r="48" spans="1:10" ht="12.75">
      <c r="A48" s="46"/>
      <c r="B48" s="47"/>
      <c r="C48" s="108"/>
      <c r="D48" s="109"/>
      <c r="E48" s="109"/>
      <c r="F48" s="109"/>
      <c r="G48" s="17"/>
      <c r="H48" s="11"/>
      <c r="J48" s="53"/>
    </row>
    <row r="49" spans="1:10" ht="25.5">
      <c r="A49" s="46" t="s">
        <v>29</v>
      </c>
      <c r="B49" s="138" t="s">
        <v>130</v>
      </c>
      <c r="C49" s="135">
        <f>2000*65</f>
        <v>130000</v>
      </c>
      <c r="D49" s="135">
        <f aca="true" t="shared" si="0" ref="D49:F50">C49</f>
        <v>130000</v>
      </c>
      <c r="E49" s="135">
        <f t="shared" si="0"/>
        <v>130000</v>
      </c>
      <c r="F49" s="135">
        <f t="shared" si="0"/>
        <v>130000</v>
      </c>
      <c r="G49" s="17"/>
      <c r="H49" s="11"/>
      <c r="I49" t="s">
        <v>30</v>
      </c>
      <c r="J49" s="53">
        <f>NPV(NPVRate,D49,E49,F49)</f>
        <v>347491.55343001266</v>
      </c>
    </row>
    <row r="50" spans="1:10" ht="25.5">
      <c r="A50" s="49"/>
      <c r="B50" s="138" t="s">
        <v>131</v>
      </c>
      <c r="C50" s="135">
        <f>2240*65</f>
        <v>145600</v>
      </c>
      <c r="D50" s="135">
        <f t="shared" si="0"/>
        <v>145600</v>
      </c>
      <c r="E50" s="135">
        <f t="shared" si="0"/>
        <v>145600</v>
      </c>
      <c r="F50" s="135">
        <f t="shared" si="0"/>
        <v>145600</v>
      </c>
      <c r="G50" s="17"/>
      <c r="H50" s="11"/>
      <c r="I50" t="s">
        <v>30</v>
      </c>
      <c r="J50" s="53">
        <f>NPV(NPVRate,D50,E50,F50)</f>
        <v>389190.53984161414</v>
      </c>
    </row>
    <row r="51" spans="1:10" ht="12.75" hidden="1">
      <c r="A51" s="49"/>
      <c r="B51" s="138" t="s">
        <v>63</v>
      </c>
      <c r="C51" s="51">
        <v>0</v>
      </c>
      <c r="D51" s="51">
        <v>0</v>
      </c>
      <c r="E51" s="51">
        <v>0</v>
      </c>
      <c r="F51" s="51">
        <v>0</v>
      </c>
      <c r="G51" s="17"/>
      <c r="H51" s="11"/>
      <c r="I51" t="s">
        <v>30</v>
      </c>
      <c r="J51" s="53">
        <f>NPV(NPVRate,D51,E51,F51)</f>
        <v>0</v>
      </c>
    </row>
    <row r="52" spans="1:10" ht="12.75">
      <c r="A52" s="49"/>
      <c r="B52" s="138" t="s">
        <v>63</v>
      </c>
      <c r="C52" s="51">
        <v>0</v>
      </c>
      <c r="D52" s="51">
        <v>0</v>
      </c>
      <c r="E52" s="51">
        <v>0</v>
      </c>
      <c r="F52" s="51">
        <v>0</v>
      </c>
      <c r="G52" s="17"/>
      <c r="H52" s="11"/>
      <c r="I52" t="s">
        <v>30</v>
      </c>
      <c r="J52" s="53">
        <f>NPV(NPVRate,D52,E52,F52)</f>
        <v>0</v>
      </c>
    </row>
    <row r="53" spans="1:7" ht="6.75" customHeight="1">
      <c r="A53" s="50"/>
      <c r="B53" s="1"/>
      <c r="C53" s="54"/>
      <c r="D53" s="54"/>
      <c r="E53" s="54"/>
      <c r="F53" s="54"/>
      <c r="G53" s="17"/>
    </row>
    <row r="54" spans="1:7" ht="13.5" thickBot="1">
      <c r="A54" s="50"/>
      <c r="B54" s="18" t="s">
        <v>64</v>
      </c>
      <c r="C54" s="115">
        <f>ROUND(SUM(C47:C52)+SUM(J47:J52),3-LEN(INT(SUM(C47:C52)+SUM(J47:J52))))</f>
        <v>1010000</v>
      </c>
      <c r="D54" s="54"/>
      <c r="E54" s="54"/>
      <c r="F54" s="54"/>
      <c r="G54" s="17"/>
    </row>
    <row r="55" spans="1:7" ht="18" customHeight="1" thickTop="1">
      <c r="A55" s="56"/>
      <c r="B55" s="57"/>
      <c r="C55" s="57"/>
      <c r="D55" s="58"/>
      <c r="E55" s="58"/>
      <c r="F55" s="58"/>
      <c r="G55" s="19"/>
    </row>
    <row r="56" spans="1:7" ht="26.25" customHeight="1">
      <c r="A56" s="3"/>
      <c r="B56" s="1"/>
      <c r="C56" s="1"/>
      <c r="D56" s="1"/>
      <c r="E56" s="1"/>
      <c r="F56" s="1"/>
      <c r="G56" s="1"/>
    </row>
    <row r="57" spans="1:7" ht="24" customHeight="1">
      <c r="A57" s="114" t="s">
        <v>31</v>
      </c>
      <c r="B57" s="121" t="s">
        <v>62</v>
      </c>
      <c r="C57" s="121" t="s">
        <v>45</v>
      </c>
      <c r="D57" s="121" t="s">
        <v>39</v>
      </c>
      <c r="E57" s="121" t="s">
        <v>26</v>
      </c>
      <c r="F57" s="121" t="s">
        <v>27</v>
      </c>
      <c r="G57" s="44"/>
    </row>
    <row r="58" spans="1:10" ht="6.75" customHeight="1">
      <c r="A58" s="59"/>
      <c r="C58" s="60"/>
      <c r="D58" s="60"/>
      <c r="E58" s="60"/>
      <c r="F58" s="60"/>
      <c r="G58" s="17"/>
      <c r="J58" s="53"/>
    </row>
    <row r="59" spans="1:11" ht="28.5" customHeight="1">
      <c r="A59" s="46" t="s">
        <v>32</v>
      </c>
      <c r="B59" s="139" t="s">
        <v>124</v>
      </c>
      <c r="C59" s="136">
        <f>75*810</f>
        <v>60750</v>
      </c>
      <c r="D59" s="136">
        <f>75*810</f>
        <v>60750</v>
      </c>
      <c r="E59" s="136">
        <f>75*810</f>
        <v>60750</v>
      </c>
      <c r="F59" s="136">
        <f>75*810</f>
        <v>60750</v>
      </c>
      <c r="G59" s="17"/>
      <c r="I59" t="s">
        <v>30</v>
      </c>
      <c r="J59" s="53">
        <f aca="true" t="shared" si="1" ref="J59:J65">NPV(NPVRate,D59,E59,F59)</f>
        <v>162385.4759297944</v>
      </c>
      <c r="K59" s="129" t="s">
        <v>137</v>
      </c>
    </row>
    <row r="60" spans="1:10" ht="12.75">
      <c r="A60" s="50"/>
      <c r="B60" s="110" t="s">
        <v>63</v>
      </c>
      <c r="C60" s="52"/>
      <c r="D60" s="52"/>
      <c r="E60" s="52"/>
      <c r="F60" s="52"/>
      <c r="G60" s="17"/>
      <c r="I60" t="s">
        <v>30</v>
      </c>
      <c r="J60" s="53">
        <f t="shared" si="1"/>
        <v>0</v>
      </c>
    </row>
    <row r="61" spans="1:10" ht="12.75" hidden="1">
      <c r="A61" s="50"/>
      <c r="B61" s="110" t="s">
        <v>63</v>
      </c>
      <c r="C61" s="52">
        <v>0</v>
      </c>
      <c r="D61" s="52">
        <v>0</v>
      </c>
      <c r="E61" s="52">
        <v>0</v>
      </c>
      <c r="F61" s="52">
        <v>0</v>
      </c>
      <c r="G61" s="17"/>
      <c r="I61" t="s">
        <v>30</v>
      </c>
      <c r="J61" s="53">
        <f t="shared" si="1"/>
        <v>0</v>
      </c>
    </row>
    <row r="62" spans="1:10" ht="12.75" hidden="1">
      <c r="A62" s="50"/>
      <c r="B62" s="110" t="s">
        <v>63</v>
      </c>
      <c r="C62" s="52">
        <v>0</v>
      </c>
      <c r="D62" s="52">
        <v>0</v>
      </c>
      <c r="E62" s="52">
        <v>0</v>
      </c>
      <c r="F62" s="52">
        <v>0</v>
      </c>
      <c r="G62" s="17"/>
      <c r="I62" t="s">
        <v>30</v>
      </c>
      <c r="J62" s="53">
        <f t="shared" si="1"/>
        <v>0</v>
      </c>
    </row>
    <row r="63" spans="1:10" ht="12.75">
      <c r="A63" s="50" t="s">
        <v>33</v>
      </c>
      <c r="B63" s="110" t="s">
        <v>41</v>
      </c>
      <c r="C63" s="128" t="s">
        <v>116</v>
      </c>
      <c r="D63" s="128" t="s">
        <v>116</v>
      </c>
      <c r="E63" s="128" t="s">
        <v>116</v>
      </c>
      <c r="F63" s="128" t="s">
        <v>116</v>
      </c>
      <c r="G63" s="17" t="s">
        <v>116</v>
      </c>
      <c r="I63" t="s">
        <v>30</v>
      </c>
      <c r="J63" s="53">
        <f t="shared" si="1"/>
        <v>0</v>
      </c>
    </row>
    <row r="64" spans="1:10" ht="12.75">
      <c r="A64" s="50" t="s">
        <v>42</v>
      </c>
      <c r="B64" s="110" t="s">
        <v>63</v>
      </c>
      <c r="C64" s="52">
        <v>0</v>
      </c>
      <c r="D64" s="52">
        <v>0</v>
      </c>
      <c r="E64" s="52">
        <v>0</v>
      </c>
      <c r="F64" s="52">
        <v>0</v>
      </c>
      <c r="G64" s="17"/>
      <c r="I64" t="s">
        <v>30</v>
      </c>
      <c r="J64" s="53">
        <f t="shared" si="1"/>
        <v>0</v>
      </c>
    </row>
    <row r="65" spans="1:12" ht="12.75">
      <c r="A65" s="50"/>
      <c r="B65" s="110" t="s">
        <v>63</v>
      </c>
      <c r="C65" s="52">
        <v>0</v>
      </c>
      <c r="D65" s="52">
        <v>0</v>
      </c>
      <c r="E65" s="52">
        <v>0</v>
      </c>
      <c r="F65" s="52">
        <v>0</v>
      </c>
      <c r="G65" s="17"/>
      <c r="I65" t="s">
        <v>30</v>
      </c>
      <c r="J65" s="53">
        <f t="shared" si="1"/>
        <v>0</v>
      </c>
      <c r="L65" s="131"/>
    </row>
    <row r="66" spans="1:7" ht="6.75" customHeight="1">
      <c r="A66" s="50"/>
      <c r="B66" s="18"/>
      <c r="C66" s="1"/>
      <c r="D66" s="1"/>
      <c r="E66" s="1"/>
      <c r="F66" s="1"/>
      <c r="G66" s="17"/>
    </row>
    <row r="67" spans="1:12" ht="13.5" thickBot="1">
      <c r="A67" s="50"/>
      <c r="B67" s="18" t="s">
        <v>34</v>
      </c>
      <c r="C67" s="115">
        <f>ROUND(SUM(C59:C65)+SUM(J59:J65),2-LEN(INT(SUM(C59:C65)+SUM(J59:J65))))</f>
        <v>220000</v>
      </c>
      <c r="D67" s="1"/>
      <c r="E67" s="1"/>
      <c r="F67" s="1"/>
      <c r="G67" s="17"/>
      <c r="L67" s="131"/>
    </row>
    <row r="68" spans="1:7" ht="6.75" customHeight="1" thickTop="1">
      <c r="A68" s="56"/>
      <c r="B68" s="57"/>
      <c r="C68" s="57"/>
      <c r="D68" s="20"/>
      <c r="E68" s="20"/>
      <c r="F68" s="20"/>
      <c r="G68" s="19"/>
    </row>
    <row r="69" spans="1:7" ht="13.5" thickBot="1">
      <c r="A69" s="5"/>
      <c r="B69" s="5"/>
      <c r="C69" s="5"/>
      <c r="D69" s="1"/>
      <c r="E69" s="1"/>
      <c r="F69" s="1"/>
      <c r="G69" s="1"/>
    </row>
    <row r="70" spans="1:7" ht="16.5" thickBot="1">
      <c r="A70" s="189" t="s">
        <v>67</v>
      </c>
      <c r="B70" s="190"/>
      <c r="C70" s="190"/>
      <c r="D70" s="190"/>
      <c r="E70" s="190"/>
      <c r="F70" s="190"/>
      <c r="G70" s="191"/>
    </row>
    <row r="71" spans="1:7" ht="6.75" customHeight="1">
      <c r="A71" s="3"/>
      <c r="B71" s="1"/>
      <c r="C71" s="1"/>
      <c r="D71" s="1"/>
      <c r="E71" s="1"/>
      <c r="F71" s="1"/>
      <c r="G71" s="1"/>
    </row>
    <row r="72" spans="1:7" s="62" customFormat="1" ht="24" customHeight="1">
      <c r="A72" s="114" t="s">
        <v>15</v>
      </c>
      <c r="B72" s="121" t="s">
        <v>62</v>
      </c>
      <c r="C72" s="121" t="s">
        <v>45</v>
      </c>
      <c r="D72" s="121" t="s">
        <v>39</v>
      </c>
      <c r="E72" s="121" t="s">
        <v>26</v>
      </c>
      <c r="F72" s="121" t="s">
        <v>27</v>
      </c>
      <c r="G72" s="61"/>
    </row>
    <row r="73" spans="1:7" ht="6.75" customHeight="1">
      <c r="A73" s="63"/>
      <c r="B73" s="5"/>
      <c r="C73" s="5"/>
      <c r="D73" s="5"/>
      <c r="E73" s="107"/>
      <c r="F73" s="5"/>
      <c r="G73" s="64"/>
    </row>
    <row r="74" spans="1:10" ht="27" customHeight="1">
      <c r="A74" s="46" t="s">
        <v>28</v>
      </c>
      <c r="B74" s="140" t="s">
        <v>63</v>
      </c>
      <c r="C74" s="117"/>
      <c r="D74" s="117"/>
      <c r="E74" s="117"/>
      <c r="F74" s="117"/>
      <c r="G74" s="17"/>
      <c r="H74" s="11"/>
      <c r="I74" t="s">
        <v>30</v>
      </c>
      <c r="J74" s="53">
        <f>NPV(NPVRate,D74,E74,F74)</f>
        <v>0</v>
      </c>
    </row>
    <row r="75" spans="1:10" ht="12.75">
      <c r="A75" s="21"/>
      <c r="B75" s="18"/>
      <c r="C75" s="18"/>
      <c r="D75" s="1"/>
      <c r="E75" s="1"/>
      <c r="F75" s="1"/>
      <c r="G75" s="17"/>
      <c r="J75" s="53"/>
    </row>
    <row r="76" spans="1:10" ht="12.75">
      <c r="A76" s="50" t="s">
        <v>35</v>
      </c>
      <c r="B76" s="116" t="s">
        <v>146</v>
      </c>
      <c r="C76" s="117">
        <f>325*(650-75)</f>
        <v>186875</v>
      </c>
      <c r="D76" s="117">
        <f>325*(650-75)</f>
        <v>186875</v>
      </c>
      <c r="E76" s="117">
        <f>325*(650-75)</f>
        <v>186875</v>
      </c>
      <c r="F76" s="117">
        <f>325*(650-75)</f>
        <v>186875</v>
      </c>
      <c r="G76" s="17"/>
      <c r="I76" t="s">
        <v>30</v>
      </c>
      <c r="J76" s="53">
        <f>NPV(NPVRate,D76,E76,F76)</f>
        <v>499519.1080556432</v>
      </c>
    </row>
    <row r="77" spans="1:10" ht="12.75" hidden="1">
      <c r="A77" s="21"/>
      <c r="B77" s="116" t="s">
        <v>63</v>
      </c>
      <c r="C77" s="118">
        <v>0</v>
      </c>
      <c r="D77" s="118">
        <v>0</v>
      </c>
      <c r="E77" s="118">
        <v>0</v>
      </c>
      <c r="F77" s="118">
        <v>0</v>
      </c>
      <c r="G77" s="17"/>
      <c r="I77" t="s">
        <v>30</v>
      </c>
      <c r="J77" s="53">
        <f>NPV(NPVRate,D77,E77,F77)</f>
        <v>0</v>
      </c>
    </row>
    <row r="78" spans="1:10" ht="12.75" hidden="1">
      <c r="A78" s="21"/>
      <c r="B78" s="116" t="s">
        <v>63</v>
      </c>
      <c r="C78" s="118">
        <v>0</v>
      </c>
      <c r="D78" s="118">
        <v>0</v>
      </c>
      <c r="E78" s="118">
        <v>0</v>
      </c>
      <c r="F78" s="118">
        <v>0</v>
      </c>
      <c r="G78" s="17"/>
      <c r="I78" t="s">
        <v>30</v>
      </c>
      <c r="J78" s="53">
        <f>NPV(NPVRate,D78,E78,F78)</f>
        <v>0</v>
      </c>
    </row>
    <row r="79" spans="1:10" ht="12.75">
      <c r="A79" s="21"/>
      <c r="B79" s="116" t="s">
        <v>63</v>
      </c>
      <c r="C79" s="118">
        <v>0</v>
      </c>
      <c r="D79" s="118">
        <v>0</v>
      </c>
      <c r="E79" s="118">
        <v>0</v>
      </c>
      <c r="F79" s="118">
        <v>0</v>
      </c>
      <c r="G79" s="17"/>
      <c r="I79" t="s">
        <v>30</v>
      </c>
      <c r="J79" s="53">
        <f>NPV(NPVRate,D79,E79,F79)</f>
        <v>0</v>
      </c>
    </row>
    <row r="80" spans="1:7" ht="6.75" customHeight="1">
      <c r="A80" s="21"/>
      <c r="B80" s="18"/>
      <c r="C80" s="66"/>
      <c r="D80" s="1"/>
      <c r="E80" s="1"/>
      <c r="F80" s="1"/>
      <c r="G80" s="17"/>
    </row>
    <row r="81" spans="1:7" ht="13.5" thickBot="1">
      <c r="A81" s="21"/>
      <c r="B81" s="18" t="s">
        <v>65</v>
      </c>
      <c r="C81" s="72">
        <f>ROUND(SUM(C74:C79)+SUM(J74:J79),2-LEN(INT(SUM(C74:C79)+SUM(J74:J79))))</f>
        <v>690000</v>
      </c>
      <c r="D81" s="1"/>
      <c r="E81" s="1"/>
      <c r="F81" s="1"/>
      <c r="G81" s="17"/>
    </row>
    <row r="82" spans="1:7" ht="15" customHeight="1" thickTop="1">
      <c r="A82" s="67"/>
      <c r="B82" s="20"/>
      <c r="C82" s="20"/>
      <c r="D82" s="20"/>
      <c r="E82" s="20"/>
      <c r="F82" s="20"/>
      <c r="G82" s="19"/>
    </row>
    <row r="83" spans="1:7" ht="15" customHeight="1">
      <c r="A83" s="3"/>
      <c r="B83" s="1"/>
      <c r="C83" s="1"/>
      <c r="D83" s="1"/>
      <c r="E83" s="1"/>
      <c r="F83" s="1"/>
      <c r="G83" s="1"/>
    </row>
    <row r="84" spans="1:7" ht="24" customHeight="1">
      <c r="A84" s="114" t="s">
        <v>13</v>
      </c>
      <c r="B84" s="121" t="s">
        <v>62</v>
      </c>
      <c r="C84" s="121" t="s">
        <v>45</v>
      </c>
      <c r="D84" s="121" t="s">
        <v>39</v>
      </c>
      <c r="E84" s="121" t="s">
        <v>26</v>
      </c>
      <c r="F84" s="121" t="s">
        <v>27</v>
      </c>
      <c r="G84" s="44"/>
    </row>
    <row r="85" spans="1:7" ht="6.75" customHeight="1">
      <c r="A85" s="59"/>
      <c r="B85" s="5"/>
      <c r="C85" s="5"/>
      <c r="F85" s="5"/>
      <c r="G85" s="17"/>
    </row>
    <row r="86" spans="1:10" ht="25.5">
      <c r="A86" s="46" t="s">
        <v>36</v>
      </c>
      <c r="B86" s="134" t="s">
        <v>140</v>
      </c>
      <c r="C86" s="137">
        <f>810*(650-75)</f>
        <v>465750</v>
      </c>
      <c r="D86" s="137">
        <f>810*(650-75)</f>
        <v>465750</v>
      </c>
      <c r="E86" s="137">
        <f>810*(650-75)</f>
        <v>465750</v>
      </c>
      <c r="F86" s="137">
        <f>810*(650-75)</f>
        <v>465750</v>
      </c>
      <c r="G86" s="17"/>
      <c r="I86" t="s">
        <v>30</v>
      </c>
      <c r="J86" s="53">
        <f>NPV(NPVRate,D86,E86,F86)</f>
        <v>1244955.315461757</v>
      </c>
    </row>
    <row r="87" spans="1:10" ht="12.75" hidden="1">
      <c r="A87" s="59"/>
      <c r="B87" s="116" t="s">
        <v>63</v>
      </c>
      <c r="C87" s="117">
        <v>0</v>
      </c>
      <c r="D87" s="117">
        <v>0</v>
      </c>
      <c r="E87" s="117">
        <v>0</v>
      </c>
      <c r="F87" s="117">
        <v>0</v>
      </c>
      <c r="G87" s="17"/>
      <c r="I87" t="s">
        <v>30</v>
      </c>
      <c r="J87" s="53">
        <f>NPV(NPVRate,D87,E87,F87)</f>
        <v>0</v>
      </c>
    </row>
    <row r="88" spans="1:10" ht="12.75" hidden="1">
      <c r="A88" s="50"/>
      <c r="B88" s="116" t="s">
        <v>63</v>
      </c>
      <c r="C88" s="117">
        <v>0</v>
      </c>
      <c r="D88" s="117">
        <v>0</v>
      </c>
      <c r="E88" s="117">
        <v>0</v>
      </c>
      <c r="F88" s="117">
        <v>0</v>
      </c>
      <c r="G88" s="17"/>
      <c r="I88" t="s">
        <v>30</v>
      </c>
      <c r="J88" s="53">
        <f>NPV(NPVRate,D88,E88,F88)</f>
        <v>0</v>
      </c>
    </row>
    <row r="89" spans="1:10" ht="12.75">
      <c r="A89" s="46"/>
      <c r="B89" s="116" t="s">
        <v>63</v>
      </c>
      <c r="C89" s="118">
        <v>0</v>
      </c>
      <c r="D89" s="118">
        <v>0</v>
      </c>
      <c r="E89" s="118">
        <v>0</v>
      </c>
      <c r="F89" s="118">
        <v>0</v>
      </c>
      <c r="G89" s="17"/>
      <c r="I89" t="s">
        <v>30</v>
      </c>
      <c r="J89" s="53">
        <f>NPV(NPVRate,D89,E89,F89)</f>
        <v>0</v>
      </c>
    </row>
    <row r="90" spans="1:10" ht="6.75" customHeight="1">
      <c r="A90" s="50"/>
      <c r="B90" s="18"/>
      <c r="C90" s="48"/>
      <c r="D90" s="48"/>
      <c r="E90" s="48"/>
      <c r="F90" s="48"/>
      <c r="G90" s="17"/>
      <c r="J90" s="53"/>
    </row>
    <row r="91" spans="1:7" ht="13.5" thickBot="1">
      <c r="A91" s="50"/>
      <c r="B91" s="18" t="s">
        <v>37</v>
      </c>
      <c r="C91" s="55">
        <f>ROUND(SUM(C86:C89)+SUM(J86:J89),2-LEN(INT(SUM(C86:C89)+SUM(J86:J89))))</f>
        <v>1700000</v>
      </c>
      <c r="D91" s="1"/>
      <c r="E91" s="1"/>
      <c r="F91" s="1"/>
      <c r="G91" s="17"/>
    </row>
    <row r="92" spans="1:7" ht="6.75" customHeight="1" thickTop="1">
      <c r="A92" s="56"/>
      <c r="B92" s="57"/>
      <c r="C92" s="57"/>
      <c r="D92" s="20"/>
      <c r="E92" s="20"/>
      <c r="F92" s="20"/>
      <c r="G92" s="19"/>
    </row>
    <row r="93" spans="1:7" ht="6.75" customHeight="1" thickBot="1">
      <c r="A93" s="5"/>
      <c r="B93" s="5"/>
      <c r="C93" s="5"/>
      <c r="D93" s="1"/>
      <c r="E93" s="1"/>
      <c r="F93" s="1"/>
      <c r="G93" s="1"/>
    </row>
    <row r="94" spans="1:7" ht="6.75" customHeight="1">
      <c r="A94" s="68"/>
      <c r="B94" s="14"/>
      <c r="C94" s="69"/>
      <c r="D94" s="14"/>
      <c r="E94" s="14"/>
      <c r="F94" s="14"/>
      <c r="G94" s="70"/>
    </row>
    <row r="95" spans="1:7" ht="16.5" thickBot="1">
      <c r="A95" s="71" t="s">
        <v>10</v>
      </c>
      <c r="B95" s="119">
        <f>ROUND(ERCOTCost+MarketCost,3-LEN(INT(ERCOTCost+MarketCost)))</f>
        <v>1700000</v>
      </c>
      <c r="C95" s="5"/>
      <c r="D95" s="217" t="s">
        <v>145</v>
      </c>
      <c r="E95" s="217"/>
      <c r="F95" s="119">
        <f>B96-B95</f>
        <v>200000</v>
      </c>
      <c r="G95" s="73"/>
    </row>
    <row r="96" spans="1:8" ht="17.25" customHeight="1" thickBot="1" thickTop="1">
      <c r="A96" s="71" t="s">
        <v>14</v>
      </c>
      <c r="B96" s="122">
        <f>ROUND(ERCOTBenefit+MarketBenefit,2-LEN(INT(ERCOTBenefit+MarketBenefit)))</f>
        <v>1900000</v>
      </c>
      <c r="C96" s="96"/>
      <c r="D96" s="216" t="s">
        <v>56</v>
      </c>
      <c r="E96" s="216"/>
      <c r="F96" s="120">
        <f>IF(B95=0,0,B96/B95)</f>
        <v>1.1176470588235294</v>
      </c>
      <c r="G96" s="73"/>
      <c r="H96" s="28"/>
    </row>
    <row r="97" spans="1:7" ht="14.25" thickBot="1" thickTop="1">
      <c r="A97" s="235" t="s">
        <v>43</v>
      </c>
      <c r="B97" s="236"/>
      <c r="C97" s="236"/>
      <c r="D97" s="236"/>
      <c r="E97" s="236"/>
      <c r="F97" s="236"/>
      <c r="G97" s="74"/>
    </row>
    <row r="98" spans="1:7" ht="6" customHeight="1">
      <c r="A98" s="111"/>
      <c r="B98" s="112"/>
      <c r="C98" s="112"/>
      <c r="D98" s="112"/>
      <c r="E98" s="112"/>
      <c r="F98" s="112"/>
      <c r="G98" s="1"/>
    </row>
    <row r="99" spans="1:7" ht="9.75" customHeight="1" thickBot="1">
      <c r="A99" s="82"/>
      <c r="B99" s="65"/>
      <c r="C99" s="83"/>
      <c r="D99" s="65"/>
      <c r="E99" s="83"/>
      <c r="F99" s="84"/>
      <c r="G99" s="81"/>
    </row>
    <row r="100" spans="1:7" ht="16.5" thickBot="1">
      <c r="A100" s="189" t="s">
        <v>71</v>
      </c>
      <c r="B100" s="190"/>
      <c r="C100" s="190"/>
      <c r="D100" s="190"/>
      <c r="E100" s="190"/>
      <c r="F100" s="190"/>
      <c r="G100" s="191"/>
    </row>
    <row r="101" spans="1:7" ht="12.75" customHeight="1">
      <c r="A101" s="213" t="s">
        <v>72</v>
      </c>
      <c r="B101" s="214"/>
      <c r="C101" s="214"/>
      <c r="D101" s="214"/>
      <c r="E101" s="214"/>
      <c r="F101" s="214"/>
      <c r="G101" s="215"/>
    </row>
    <row r="102" spans="1:7" ht="39.75" customHeight="1">
      <c r="A102" s="92">
        <v>1</v>
      </c>
      <c r="B102" s="201" t="s">
        <v>142</v>
      </c>
      <c r="C102" s="202"/>
      <c r="D102" s="202"/>
      <c r="E102" s="202"/>
      <c r="F102" s="202"/>
      <c r="G102" s="203"/>
    </row>
    <row r="103" spans="1:7" ht="57.75" customHeight="1">
      <c r="A103" s="93">
        <v>2</v>
      </c>
      <c r="B103" s="204" t="s">
        <v>143</v>
      </c>
      <c r="C103" s="205"/>
      <c r="D103" s="205"/>
      <c r="E103" s="205"/>
      <c r="F103" s="205"/>
      <c r="G103" s="206"/>
    </row>
    <row r="104" spans="1:7" ht="39.75" customHeight="1" hidden="1">
      <c r="A104" s="78">
        <v>3</v>
      </c>
      <c r="B104" s="207"/>
      <c r="C104" s="208"/>
      <c r="D104" s="208"/>
      <c r="E104" s="208"/>
      <c r="F104" s="208"/>
      <c r="G104" s="209"/>
    </row>
    <row r="105" spans="1:7" ht="39.75" customHeight="1" hidden="1">
      <c r="A105" s="78">
        <v>4</v>
      </c>
      <c r="B105" s="198"/>
      <c r="C105" s="199"/>
      <c r="D105" s="199"/>
      <c r="E105" s="199"/>
      <c r="F105" s="199"/>
      <c r="G105" s="200"/>
    </row>
    <row r="106" spans="1:7" ht="12.75" customHeight="1" hidden="1">
      <c r="A106" s="24"/>
      <c r="B106" s="25"/>
      <c r="C106" s="25"/>
      <c r="D106" s="25"/>
      <c r="E106" s="25"/>
      <c r="F106" s="25"/>
      <c r="G106" s="75"/>
    </row>
    <row r="107" spans="1:7" ht="3.75" customHeight="1">
      <c r="A107" s="90"/>
      <c r="B107" s="81"/>
      <c r="C107" s="81"/>
      <c r="D107" s="81"/>
      <c r="E107" s="81"/>
      <c r="F107" s="81"/>
      <c r="G107" s="5"/>
    </row>
    <row r="108" spans="1:7" ht="12.75" hidden="1">
      <c r="A108" s="224" t="s">
        <v>73</v>
      </c>
      <c r="B108" s="225"/>
      <c r="C108" s="225"/>
      <c r="D108" s="225"/>
      <c r="E108" s="226"/>
      <c r="G108" s="113"/>
    </row>
    <row r="109" spans="1:7" ht="12.75" hidden="1">
      <c r="A109" s="229" t="s">
        <v>51</v>
      </c>
      <c r="B109" s="230"/>
      <c r="C109" s="230"/>
      <c r="D109" s="230"/>
      <c r="E109" s="231"/>
      <c r="G109" s="113"/>
    </row>
    <row r="110" spans="1:7" ht="12.75" hidden="1">
      <c r="A110" s="221" t="s">
        <v>89</v>
      </c>
      <c r="B110" s="222"/>
      <c r="C110" s="222"/>
      <c r="D110" s="222"/>
      <c r="E110" s="223"/>
      <c r="G110" s="113"/>
    </row>
    <row r="111" spans="1:7" ht="12.75" hidden="1">
      <c r="A111" s="232" t="s">
        <v>90</v>
      </c>
      <c r="B111" s="233"/>
      <c r="C111" s="233"/>
      <c r="D111" s="233"/>
      <c r="E111" s="234"/>
      <c r="G111" s="113"/>
    </row>
    <row r="112" spans="1:7" ht="12.75" hidden="1">
      <c r="A112" s="221" t="s">
        <v>91</v>
      </c>
      <c r="B112" s="222"/>
      <c r="C112" s="222"/>
      <c r="D112" s="222"/>
      <c r="E112" s="223"/>
      <c r="G112" s="113"/>
    </row>
    <row r="113" spans="1:7" ht="12.75" hidden="1">
      <c r="A113" s="221" t="s">
        <v>92</v>
      </c>
      <c r="B113" s="222"/>
      <c r="C113" s="222"/>
      <c r="D113" s="222"/>
      <c r="E113" s="223"/>
      <c r="G113" s="113"/>
    </row>
    <row r="114" spans="1:7" ht="12.75" hidden="1">
      <c r="A114" s="221" t="s">
        <v>50</v>
      </c>
      <c r="B114" s="222"/>
      <c r="C114" s="222"/>
      <c r="D114" s="222"/>
      <c r="E114" s="223"/>
      <c r="G114" s="113"/>
    </row>
    <row r="115" spans="1:7" ht="12.75" hidden="1">
      <c r="A115" s="221" t="s">
        <v>101</v>
      </c>
      <c r="B115" s="222"/>
      <c r="C115" s="222"/>
      <c r="D115" s="222"/>
      <c r="E115" s="223"/>
      <c r="G115" s="113"/>
    </row>
    <row r="116" spans="1:7" ht="12.75" hidden="1">
      <c r="A116" s="221" t="s">
        <v>106</v>
      </c>
      <c r="B116" s="222"/>
      <c r="C116" s="222"/>
      <c r="D116" s="222"/>
      <c r="E116" s="223"/>
      <c r="G116" s="113"/>
    </row>
    <row r="117" spans="1:7" ht="12.75" hidden="1">
      <c r="A117" s="221" t="s">
        <v>102</v>
      </c>
      <c r="B117" s="222"/>
      <c r="C117" s="222"/>
      <c r="D117" s="222"/>
      <c r="E117" s="223"/>
      <c r="G117" s="113"/>
    </row>
    <row r="118" spans="1:7" ht="12.75" hidden="1">
      <c r="A118" s="221" t="s">
        <v>103</v>
      </c>
      <c r="B118" s="222"/>
      <c r="C118" s="222"/>
      <c r="D118" s="222"/>
      <c r="E118" s="223"/>
      <c r="G118" s="113"/>
    </row>
    <row r="119" spans="1:7" ht="12.75" customHeight="1" hidden="1">
      <c r="A119" s="221" t="s">
        <v>46</v>
      </c>
      <c r="B119" s="222"/>
      <c r="C119" s="222"/>
      <c r="D119" s="222"/>
      <c r="E119" s="223"/>
      <c r="G119" s="113"/>
    </row>
    <row r="120" spans="1:7" ht="12.75" hidden="1">
      <c r="A120" s="221" t="s">
        <v>95</v>
      </c>
      <c r="B120" s="222"/>
      <c r="C120" s="222"/>
      <c r="D120" s="222"/>
      <c r="E120" s="223"/>
      <c r="G120" s="113"/>
    </row>
    <row r="121" spans="1:7" ht="12.75" hidden="1">
      <c r="A121" s="221" t="s">
        <v>100</v>
      </c>
      <c r="B121" s="222"/>
      <c r="C121" s="222"/>
      <c r="D121" s="222"/>
      <c r="E121" s="223"/>
      <c r="G121" s="113"/>
    </row>
    <row r="122" spans="1:7" ht="12.75" hidden="1">
      <c r="A122" s="221" t="s">
        <v>74</v>
      </c>
      <c r="B122" s="222"/>
      <c r="C122" s="222"/>
      <c r="D122" s="222"/>
      <c r="E122" s="223"/>
      <c r="G122" s="113"/>
    </row>
    <row r="123" spans="1:7" ht="12.75" hidden="1">
      <c r="A123" s="221" t="s">
        <v>94</v>
      </c>
      <c r="B123" s="222"/>
      <c r="C123" s="222"/>
      <c r="D123" s="222"/>
      <c r="E123" s="223"/>
      <c r="G123" s="113"/>
    </row>
    <row r="124" spans="1:7" ht="12.75" hidden="1">
      <c r="A124" s="221" t="s">
        <v>93</v>
      </c>
      <c r="B124" s="222"/>
      <c r="C124" s="222"/>
      <c r="D124" s="222"/>
      <c r="E124" s="223"/>
      <c r="G124" s="113"/>
    </row>
    <row r="125" spans="1:7" ht="12.75" hidden="1">
      <c r="A125" s="221" t="s">
        <v>75</v>
      </c>
      <c r="B125" s="222"/>
      <c r="C125" s="222"/>
      <c r="D125" s="222"/>
      <c r="E125" s="223"/>
      <c r="G125" s="113"/>
    </row>
    <row r="126" spans="1:7" ht="12.75" hidden="1">
      <c r="A126" s="221" t="s">
        <v>52</v>
      </c>
      <c r="B126" s="222"/>
      <c r="C126" s="222"/>
      <c r="D126" s="222"/>
      <c r="E126" s="223"/>
      <c r="G126" s="113"/>
    </row>
    <row r="127" spans="1:7" ht="12.75" hidden="1">
      <c r="A127" s="221" t="s">
        <v>76</v>
      </c>
      <c r="B127" s="222"/>
      <c r="C127" s="222"/>
      <c r="D127" s="222"/>
      <c r="E127" s="223"/>
      <c r="G127" s="113"/>
    </row>
    <row r="128" spans="1:7" ht="12.75" hidden="1">
      <c r="A128" s="218" t="s">
        <v>105</v>
      </c>
      <c r="B128" s="227"/>
      <c r="C128" s="227"/>
      <c r="D128" s="227"/>
      <c r="E128" s="228"/>
      <c r="G128" s="113"/>
    </row>
    <row r="129" ht="12.75" hidden="1">
      <c r="G129" s="113"/>
    </row>
    <row r="130" spans="1:5" ht="12.75" hidden="1">
      <c r="A130" s="224" t="s">
        <v>49</v>
      </c>
      <c r="B130" s="225"/>
      <c r="C130" s="225"/>
      <c r="D130" s="225"/>
      <c r="E130" s="226"/>
    </row>
    <row r="131" spans="1:5" ht="12.75" customHeight="1" hidden="1">
      <c r="A131" s="229" t="s">
        <v>77</v>
      </c>
      <c r="B131" s="230"/>
      <c r="C131" s="230"/>
      <c r="D131" s="230"/>
      <c r="E131" s="231"/>
    </row>
    <row r="132" spans="1:5" ht="12.75" customHeight="1" hidden="1">
      <c r="A132" s="221" t="s">
        <v>78</v>
      </c>
      <c r="B132" s="222"/>
      <c r="C132" s="222"/>
      <c r="D132" s="222"/>
      <c r="E132" s="223"/>
    </row>
    <row r="133" spans="1:5" ht="12.75" customHeight="1" hidden="1">
      <c r="A133" s="221" t="s">
        <v>85</v>
      </c>
      <c r="B133" s="222"/>
      <c r="C133" s="222"/>
      <c r="D133" s="222"/>
      <c r="E133" s="223"/>
    </row>
    <row r="134" spans="1:5" ht="12.75" hidden="1">
      <c r="A134" s="221" t="s">
        <v>79</v>
      </c>
      <c r="B134" s="222"/>
      <c r="C134" s="222"/>
      <c r="D134" s="222"/>
      <c r="E134" s="223"/>
    </row>
    <row r="135" spans="1:5" ht="12.75" hidden="1">
      <c r="A135" s="221" t="s">
        <v>99</v>
      </c>
      <c r="B135" s="222"/>
      <c r="C135" s="222"/>
      <c r="D135" s="222"/>
      <c r="E135" s="223"/>
    </row>
    <row r="136" spans="1:5" ht="12.75" hidden="1">
      <c r="A136" s="218" t="s">
        <v>96</v>
      </c>
      <c r="B136" s="227"/>
      <c r="C136" s="227"/>
      <c r="D136" s="227"/>
      <c r="E136" s="228"/>
    </row>
    <row r="137" ht="12.75" hidden="1"/>
    <row r="138" spans="1:5" ht="12.75" hidden="1">
      <c r="A138" s="224" t="s">
        <v>55</v>
      </c>
      <c r="B138" s="225"/>
      <c r="C138" s="225"/>
      <c r="D138" s="225"/>
      <c r="E138" s="226"/>
    </row>
    <row r="139" spans="1:5" ht="12.75" hidden="1">
      <c r="A139" s="229" t="s">
        <v>86</v>
      </c>
      <c r="B139" s="230"/>
      <c r="C139" s="230"/>
      <c r="D139" s="230"/>
      <c r="E139" s="231"/>
    </row>
    <row r="140" spans="1:5" ht="12.75" hidden="1">
      <c r="A140" s="221" t="s">
        <v>87</v>
      </c>
      <c r="B140" s="222"/>
      <c r="C140" s="222"/>
      <c r="D140" s="222"/>
      <c r="E140" s="223"/>
    </row>
    <row r="141" spans="1:5" ht="12.75" customHeight="1" hidden="1">
      <c r="A141" s="221" t="s">
        <v>88</v>
      </c>
      <c r="B141" s="222"/>
      <c r="C141" s="222"/>
      <c r="D141" s="222"/>
      <c r="E141" s="223"/>
    </row>
    <row r="142" spans="1:5" ht="12.75" hidden="1">
      <c r="A142" s="218" t="s">
        <v>104</v>
      </c>
      <c r="B142" s="227"/>
      <c r="C142" s="227"/>
      <c r="D142" s="227"/>
      <c r="E142" s="228"/>
    </row>
    <row r="143" ht="12.75" hidden="1"/>
    <row r="144" spans="1:5" ht="12.75" hidden="1">
      <c r="A144" s="224" t="s">
        <v>54</v>
      </c>
      <c r="B144" s="225"/>
      <c r="C144" s="225"/>
      <c r="D144" s="225"/>
      <c r="E144" s="226"/>
    </row>
    <row r="145" spans="1:5" ht="12.75" hidden="1">
      <c r="A145" s="229" t="s">
        <v>80</v>
      </c>
      <c r="B145" s="230"/>
      <c r="C145" s="230"/>
      <c r="D145" s="230"/>
      <c r="E145" s="231"/>
    </row>
    <row r="146" spans="1:5" ht="12.75" hidden="1">
      <c r="A146" s="221" t="s">
        <v>81</v>
      </c>
      <c r="B146" s="222"/>
      <c r="C146" s="222"/>
      <c r="D146" s="222"/>
      <c r="E146" s="223"/>
    </row>
    <row r="147" spans="1:5" ht="12.75" hidden="1">
      <c r="A147" s="221" t="s">
        <v>97</v>
      </c>
      <c r="B147" s="222"/>
      <c r="C147" s="222"/>
      <c r="D147" s="222"/>
      <c r="E147" s="223"/>
    </row>
    <row r="148" spans="1:5" ht="12.75" customHeight="1" hidden="1">
      <c r="A148" s="221" t="s">
        <v>82</v>
      </c>
      <c r="B148" s="222"/>
      <c r="C148" s="222"/>
      <c r="D148" s="222"/>
      <c r="E148" s="223"/>
    </row>
    <row r="149" spans="1:5" ht="12.75" customHeight="1" hidden="1">
      <c r="A149" s="221" t="s">
        <v>83</v>
      </c>
      <c r="B149" s="222"/>
      <c r="C149" s="222"/>
      <c r="D149" s="222"/>
      <c r="E149" s="223"/>
    </row>
    <row r="150" spans="1:5" ht="12.75" customHeight="1" hidden="1">
      <c r="A150" s="221" t="s">
        <v>98</v>
      </c>
      <c r="B150" s="222"/>
      <c r="C150" s="222"/>
      <c r="D150" s="222"/>
      <c r="E150" s="223"/>
    </row>
    <row r="151" spans="1:5" ht="12.75" customHeight="1" hidden="1">
      <c r="A151" s="218" t="s">
        <v>84</v>
      </c>
      <c r="B151" s="219"/>
      <c r="C151" s="219"/>
      <c r="D151" s="219"/>
      <c r="E151" s="220"/>
    </row>
  </sheetData>
  <sheetProtection/>
  <mergeCells count="85">
    <mergeCell ref="A1:G1"/>
    <mergeCell ref="A33:G33"/>
    <mergeCell ref="D3:G3"/>
    <mergeCell ref="B15:G15"/>
    <mergeCell ref="B16:G16"/>
    <mergeCell ref="A28:G28"/>
    <mergeCell ref="A19:G19"/>
    <mergeCell ref="A20:G20"/>
    <mergeCell ref="A27:G27"/>
    <mergeCell ref="F4:G4"/>
    <mergeCell ref="B10:G10"/>
    <mergeCell ref="B5:G5"/>
    <mergeCell ref="A7:G7"/>
    <mergeCell ref="B9:G9"/>
    <mergeCell ref="B11:G11"/>
    <mergeCell ref="A8:G8"/>
    <mergeCell ref="A43:G43"/>
    <mergeCell ref="A70:G70"/>
    <mergeCell ref="B24:G24"/>
    <mergeCell ref="A100:G100"/>
    <mergeCell ref="B12:G12"/>
    <mergeCell ref="B13:G13"/>
    <mergeCell ref="B14:G14"/>
    <mergeCell ref="B21:G21"/>
    <mergeCell ref="B23:G23"/>
    <mergeCell ref="B22:G22"/>
    <mergeCell ref="B41:G41"/>
    <mergeCell ref="A97:F97"/>
    <mergeCell ref="A116:E116"/>
    <mergeCell ref="A124:E124"/>
    <mergeCell ref="A123:E123"/>
    <mergeCell ref="A118:E118"/>
    <mergeCell ref="A108:E108"/>
    <mergeCell ref="A110:E110"/>
    <mergeCell ref="A112:E112"/>
    <mergeCell ref="A111:E111"/>
    <mergeCell ref="A109:E109"/>
    <mergeCell ref="A136:E136"/>
    <mergeCell ref="A113:E113"/>
    <mergeCell ref="A122:E122"/>
    <mergeCell ref="A117:E117"/>
    <mergeCell ref="A119:E119"/>
    <mergeCell ref="A120:E120"/>
    <mergeCell ref="A121:E121"/>
    <mergeCell ref="A125:E125"/>
    <mergeCell ref="A127:E127"/>
    <mergeCell ref="A115:E115"/>
    <mergeCell ref="A114:E114"/>
    <mergeCell ref="A128:E128"/>
    <mergeCell ref="A132:E132"/>
    <mergeCell ref="A126:E126"/>
    <mergeCell ref="A130:E130"/>
    <mergeCell ref="A131:E131"/>
    <mergeCell ref="A151:E151"/>
    <mergeCell ref="A148:E148"/>
    <mergeCell ref="A149:E149"/>
    <mergeCell ref="A133:E133"/>
    <mergeCell ref="A147:E147"/>
    <mergeCell ref="A141:E141"/>
    <mergeCell ref="A144:E144"/>
    <mergeCell ref="A142:E142"/>
    <mergeCell ref="A146:E146"/>
    <mergeCell ref="A145:E145"/>
    <mergeCell ref="A140:E140"/>
    <mergeCell ref="A150:E150"/>
    <mergeCell ref="A135:E135"/>
    <mergeCell ref="A134:E134"/>
    <mergeCell ref="A138:E138"/>
    <mergeCell ref="A139:E139"/>
    <mergeCell ref="B105:G105"/>
    <mergeCell ref="B102:G102"/>
    <mergeCell ref="B103:G103"/>
    <mergeCell ref="B104:G104"/>
    <mergeCell ref="B29:G29"/>
    <mergeCell ref="B30:G30"/>
    <mergeCell ref="B39:G39"/>
    <mergeCell ref="B35:G35"/>
    <mergeCell ref="B36:G36"/>
    <mergeCell ref="B37:G37"/>
    <mergeCell ref="B38:G38"/>
    <mergeCell ref="A34:G34"/>
    <mergeCell ref="A101:G101"/>
    <mergeCell ref="D96:E96"/>
    <mergeCell ref="B40:G40"/>
    <mergeCell ref="D95:E95"/>
  </mergeCells>
  <dataValidations count="9">
    <dataValidation type="list" allowBlank="1" showInputMessage="1" sqref="A28:G28">
      <formula1>A139:A142</formula1>
    </dataValidation>
    <dataValidation type="list" allowBlank="1" showInputMessage="1" sqref="A34:G34">
      <formula1>A145:A151</formula1>
    </dataValidation>
    <dataValidation type="list" allowBlank="1" showInputMessage="1" sqref="A8">
      <formula1>A109:A128</formula1>
    </dataValidation>
    <dataValidation type="list" allowBlank="1" showInputMessage="1" sqref="A20:F20">
      <formula1>A131:A136</formula1>
    </dataValidation>
    <dataValidation type="list" allowBlank="1" showInputMessage="1" sqref="G20">
      <formula1>G133:G136</formula1>
    </dataValidation>
    <dataValidation type="list" allowBlank="1" showInputMessage="1" sqref="B59:B63 B74 B76:B79 B49:B52">
      <formula1>"Select type…, Staffing, Hardware, Software, Infrastructure"</formula1>
    </dataValidation>
    <dataValidation type="list" allowBlank="1" showInputMessage="1" sqref="B64:B65">
      <formula1>"Select type…, Staff, Hardware"</formula1>
    </dataValidation>
    <dataValidation type="list" allowBlank="1" showInputMessage="1" sqref="B47">
      <formula1>"Select type…, Project, O&amp;M"</formula1>
    </dataValidation>
    <dataValidation type="list" allowBlank="1" showInputMessage="1" sqref="B86:B89">
      <formula1>"Select type…, Staffing, Hardware, Software, Infrastructure, Reduced Congestion Cost, Consumer Savings"</formula1>
    </dataValidation>
  </dataValidations>
  <printOptions horizontalCentered="1"/>
  <pageMargins left="0.25" right="0.25" top="0.2" bottom="0.7" header="0.5" footer="0.5"/>
  <pageSetup horizontalDpi="600" verticalDpi="600" orientation="portrait" r:id="rId1"/>
  <headerFooter alignWithMargins="0">
    <oddFooter>&amp;LPage &amp;P of &amp;N&amp;C&amp;F  -  &amp;A&amp;R&amp;D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054NOGRR_CBAMar1</dc:title>
  <dc:subject/>
  <dc:creator>Rob Connell</dc:creator>
  <cp:keywords/>
  <dc:description/>
  <cp:lastModifiedBy>Mingo </cp:lastModifiedBy>
  <cp:lastPrinted>2011-03-14T19:01:36Z</cp:lastPrinted>
  <dcterms:created xsi:type="dcterms:W3CDTF">2003-07-08T12:18:02Z</dcterms:created>
  <dcterms:modified xsi:type="dcterms:W3CDTF">2011-03-16T18:35:23Z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  <property fmtid="{D5CDD505-2E9C-101B-9397-08002B2CF9AE}" pid="6" name="ContentTypeId">
    <vt:lpwstr>0x010100DE642444B60F5A41A03ED77101FD333C</vt:lpwstr>
  </property>
  <property fmtid="{D5CDD505-2E9C-101B-9397-08002B2CF9AE}" pid="7" name="Information Classification">
    <vt:lpwstr>ERCOT Limited</vt:lpwstr>
  </property>
</Properties>
</file>