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070" activeTab="1"/>
  </bookViews>
  <sheets>
    <sheet name="SummerSummary June31 2011" sheetId="1" r:id="rId1"/>
    <sheet name="SummerSummary July 14 2011" sheetId="2" r:id="rId2"/>
  </sheets>
  <externalReferences>
    <externalReference r:id="rId5"/>
  </externalReferences>
  <definedNames>
    <definedName name="_xlnm.Print_Area" localSheetId="1">'SummerSummary July 14 2011'!$A$1:$O$97</definedName>
    <definedName name="_xlnm.Print_Area" localSheetId="0">'SummerSummary June31 2011'!$A$1:$O$97</definedName>
  </definedNames>
  <calcPr fullCalcOnLoad="1"/>
</workbook>
</file>

<file path=xl/sharedStrings.xml><?xml version="1.0" encoding="utf-8"?>
<sst xmlns="http://schemas.openxmlformats.org/spreadsheetml/2006/main" count="70" uniqueCount="33">
  <si>
    <t>2011 Report on the Capacity, Demand, and Reserves in the ERCOT Region</t>
  </si>
  <si>
    <t xml:space="preserve">Summer Summary </t>
  </si>
  <si>
    <t>Load Forecast:</t>
  </si>
  <si>
    <t>REAL TIME</t>
  </si>
  <si>
    <t xml:space="preserve">Total Summer Peak Demand, MW </t>
  </si>
  <si>
    <t xml:space="preserve"> less LAARs Serving as Responsive Reserve, MW </t>
  </si>
  <si>
    <t xml:space="preserve"> less LAARs Serving as Non-Spinning Reserve, MW</t>
  </si>
  <si>
    <t xml:space="preserve"> less Emergency Interruptible Load Service</t>
  </si>
  <si>
    <t xml:space="preserve"> less Energy Efficiency Programs (per SB1125)</t>
  </si>
  <si>
    <t>Firm Load Forecast, MW</t>
  </si>
  <si>
    <t>Resources:</t>
  </si>
  <si>
    <t xml:space="preserve">Installed Capacity, MW </t>
  </si>
  <si>
    <t>Capacity from Private Networks, MW</t>
  </si>
  <si>
    <t>Effective Load-Carrying Capability (ELCC) of Wind Generation, MW</t>
  </si>
  <si>
    <t>RMR Units to be under Contract, MW</t>
  </si>
  <si>
    <t>Operational Generation, MW</t>
  </si>
  <si>
    <t>50% of Non-Synchronous Ties, MW</t>
  </si>
  <si>
    <t>Switchable Units, MW</t>
  </si>
  <si>
    <t>Available Mothballed Generation , MW</t>
  </si>
  <si>
    <t>Planned Units (not wind) with Signed IA and Air Permit, MW</t>
  </si>
  <si>
    <t>ELCC of Planned Wind Units with Signed IA, MW</t>
  </si>
  <si>
    <t>Total Resources, MW</t>
  </si>
  <si>
    <t>less Switchable Units Unavailable to ERCOT, MW</t>
  </si>
  <si>
    <t>less Retiring Units, MW</t>
  </si>
  <si>
    <t>Resources, MW</t>
  </si>
  <si>
    <r>
      <t>Reserve Margin</t>
    </r>
    <r>
      <rPr>
        <b/>
        <sz val="10"/>
        <rFont val="Arial"/>
        <family val="2"/>
      </rPr>
      <t xml:space="preserve"> </t>
    </r>
  </si>
  <si>
    <t xml:space="preserve">(Resources - Firm Load Forecast)/Firm Load Forecast </t>
  </si>
  <si>
    <t>Other Potential Resources:</t>
  </si>
  <si>
    <t>Mothballed Capacity , MW</t>
  </si>
  <si>
    <t>Planned Units in Full Interconnection Study Phase, MW</t>
  </si>
  <si>
    <t>2010 Report on the Capacity, Demand, and Reserves in the ERCOT Region</t>
  </si>
  <si>
    <t>Summer Summary</t>
  </si>
  <si>
    <t>Scenario of if the load is increased to expected peaks in the month of August and wind output is adjusted to the expected CDR vaule.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</si>
</sst>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5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ck">
        <color rgb="FFFF0000"/>
      </left>
      <right style="thick">
        <color rgb="FFFF0000"/>
      </right>
      <top/>
      <bottom/>
    </border>
  </borders>
  <cellStyleXfs count="5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5" fillId="34" borderId="0" applyNumberFormat="0" applyBorder="0" applyAlignment="0" applyProtection="0"/>
    <xf numFmtId="0" fontId="1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29" borderId="0" applyNumberFormat="0" applyBorder="0" applyAlignment="0" applyProtection="0"/>
    <xf numFmtId="0" fontId="35" fillId="41" borderId="0" applyNumberFormat="0" applyBorder="0" applyAlignment="0" applyProtection="0"/>
    <xf numFmtId="0" fontId="12" fillId="3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6" fillId="44" borderId="0" applyNumberFormat="0" applyBorder="0" applyAlignment="0" applyProtection="0"/>
    <xf numFmtId="0" fontId="13" fillId="5" borderId="0" applyNumberFormat="0" applyBorder="0" applyAlignment="0" applyProtection="0"/>
    <xf numFmtId="0" fontId="37" fillId="45" borderId="1" applyNumberFormat="0" applyAlignment="0" applyProtection="0"/>
    <xf numFmtId="0" fontId="14" fillId="46" borderId="2" applyNumberFormat="0" applyAlignment="0" applyProtection="0"/>
    <xf numFmtId="0" fontId="38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8" fillId="7" borderId="0" applyNumberFormat="0" applyBorder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42" fillId="0" borderId="7" applyNumberFormat="0" applyFill="0" applyAlignment="0" applyProtection="0"/>
    <xf numFmtId="0" fontId="20" fillId="0" borderId="8" applyNumberFormat="0" applyFill="0" applyAlignment="0" applyProtection="0"/>
    <xf numFmtId="0" fontId="43" fillId="0" borderId="9" applyNumberFormat="0" applyFill="0" applyAlignment="0" applyProtection="0"/>
    <xf numFmtId="0" fontId="2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50" borderId="1" applyNumberFormat="0" applyAlignment="0" applyProtection="0"/>
    <xf numFmtId="0" fontId="23" fillId="13" borderId="2" applyNumberFormat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51" borderId="0" applyNumberFormat="0" applyBorder="0" applyAlignment="0" applyProtection="0"/>
    <xf numFmtId="0" fontId="25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162">
      <alignment/>
      <protection/>
    </xf>
    <xf numFmtId="0" fontId="2" fillId="0" borderId="0" xfId="162" applyFont="1" applyFill="1" applyAlignment="1">
      <alignment horizontal="center" vertical="center"/>
      <protection/>
    </xf>
    <xf numFmtId="0" fontId="3" fillId="0" borderId="0" xfId="162" applyFont="1" applyFill="1" applyAlignment="1">
      <alignment horizontal="center" vertical="center"/>
      <protection/>
    </xf>
    <xf numFmtId="0" fontId="5" fillId="0" borderId="0" xfId="162" applyFont="1" applyAlignment="1">
      <alignment horizontal="center"/>
      <protection/>
    </xf>
    <xf numFmtId="0" fontId="6" fillId="0" borderId="0" xfId="162" applyFont="1" applyAlignment="1">
      <alignment horizontal="center"/>
      <protection/>
    </xf>
    <xf numFmtId="0" fontId="6" fillId="0" borderId="0" xfId="162" applyFont="1" applyAlignment="1">
      <alignment horizontal="center" vertical="center"/>
      <protection/>
    </xf>
    <xf numFmtId="0" fontId="7" fillId="55" borderId="0" xfId="162" applyFont="1" applyFill="1" applyAlignment="1">
      <alignment vertical="center"/>
      <protection/>
    </xf>
    <xf numFmtId="0" fontId="2" fillId="55" borderId="0" xfId="162" applyFill="1" applyAlignment="1">
      <alignment vertical="center"/>
      <protection/>
    </xf>
    <xf numFmtId="0" fontId="7" fillId="55" borderId="19" xfId="162" applyFont="1" applyFill="1" applyBorder="1" applyAlignment="1">
      <alignment horizontal="right" vertical="center"/>
      <protection/>
    </xf>
    <xf numFmtId="0" fontId="7" fillId="55" borderId="0" xfId="162" applyFont="1" applyFill="1" applyAlignment="1">
      <alignment horizontal="right" vertical="center"/>
      <protection/>
    </xf>
    <xf numFmtId="0" fontId="2" fillId="0" borderId="0" xfId="162" applyAlignment="1">
      <alignment vertical="center"/>
      <protection/>
    </xf>
    <xf numFmtId="49" fontId="8" fillId="56" borderId="0" xfId="162" applyNumberFormat="1" applyFont="1" applyFill="1" applyBorder="1" applyAlignment="1">
      <alignment horizontal="left"/>
      <protection/>
    </xf>
    <xf numFmtId="0" fontId="8" fillId="55" borderId="0" xfId="162" applyFont="1" applyFill="1" applyBorder="1" applyAlignment="1">
      <alignment horizontal="left" wrapText="1"/>
      <protection/>
    </xf>
    <xf numFmtId="1" fontId="2" fillId="55" borderId="19" xfId="162" applyNumberFormat="1" applyFill="1" applyBorder="1" applyAlignment="1">
      <alignment horizontal="right"/>
      <protection/>
    </xf>
    <xf numFmtId="3" fontId="8" fillId="56" borderId="0" xfId="162" applyNumberFormat="1" applyFont="1" applyFill="1" applyBorder="1" applyAlignment="1">
      <alignment horizontal="right" wrapText="1"/>
      <protection/>
    </xf>
    <xf numFmtId="3" fontId="2" fillId="55" borderId="0" xfId="162" applyNumberFormat="1" applyFill="1">
      <alignment/>
      <protection/>
    </xf>
    <xf numFmtId="0" fontId="2" fillId="0" borderId="0" xfId="162" applyBorder="1">
      <alignment/>
      <protection/>
    </xf>
    <xf numFmtId="49" fontId="2" fillId="55" borderId="0" xfId="162" applyNumberFormat="1" applyFill="1">
      <alignment/>
      <protection/>
    </xf>
    <xf numFmtId="0" fontId="2" fillId="55" borderId="0" xfId="162" applyFill="1">
      <alignment/>
      <protection/>
    </xf>
    <xf numFmtId="3" fontId="2" fillId="55" borderId="19" xfId="162" applyNumberFormat="1" applyFill="1" applyBorder="1" applyAlignment="1">
      <alignment horizontal="right"/>
      <protection/>
    </xf>
    <xf numFmtId="0" fontId="2" fillId="55" borderId="19" xfId="162" applyFill="1" applyBorder="1" applyAlignment="1">
      <alignment horizontal="right"/>
      <protection/>
    </xf>
    <xf numFmtId="0" fontId="2" fillId="55" borderId="0" xfId="162" applyFont="1" applyFill="1">
      <alignment/>
      <protection/>
    </xf>
    <xf numFmtId="1" fontId="2" fillId="55" borderId="0" xfId="162" applyNumberFormat="1" applyFill="1">
      <alignment/>
      <protection/>
    </xf>
    <xf numFmtId="0" fontId="7" fillId="55" borderId="0" xfId="162" applyFont="1" applyFill="1">
      <alignment/>
      <protection/>
    </xf>
    <xf numFmtId="3" fontId="7" fillId="55" borderId="19" xfId="162" applyNumberFormat="1" applyFont="1" applyFill="1" applyBorder="1" applyAlignment="1">
      <alignment horizontal="right"/>
      <protection/>
    </xf>
    <xf numFmtId="3" fontId="7" fillId="55" borderId="0" xfId="162" applyNumberFormat="1" applyFont="1" applyFill="1">
      <alignment/>
      <protection/>
    </xf>
    <xf numFmtId="0" fontId="2" fillId="0" borderId="19" xfId="162" applyBorder="1" applyAlignment="1">
      <alignment horizontal="right"/>
      <protection/>
    </xf>
    <xf numFmtId="0" fontId="7" fillId="7" borderId="0" xfId="162" applyFont="1" applyFill="1">
      <alignment/>
      <protection/>
    </xf>
    <xf numFmtId="0" fontId="2" fillId="7" borderId="0" xfId="162" applyFill="1">
      <alignment/>
      <protection/>
    </xf>
    <xf numFmtId="0" fontId="7" fillId="7" borderId="19" xfId="162" applyFont="1" applyFill="1" applyBorder="1">
      <alignment/>
      <protection/>
    </xf>
    <xf numFmtId="3" fontId="2" fillId="7" borderId="19" xfId="162" applyNumberFormat="1" applyFill="1" applyBorder="1">
      <alignment/>
      <protection/>
    </xf>
    <xf numFmtId="3" fontId="2" fillId="7" borderId="0" xfId="162" applyNumberFormat="1" applyFill="1">
      <alignment/>
      <protection/>
    </xf>
    <xf numFmtId="3" fontId="7" fillId="7" borderId="19" xfId="162" applyNumberFormat="1" applyFont="1" applyFill="1" applyBorder="1">
      <alignment/>
      <protection/>
    </xf>
    <xf numFmtId="3" fontId="7" fillId="7" borderId="0" xfId="162" applyNumberFormat="1" applyFont="1" applyFill="1">
      <alignment/>
      <protection/>
    </xf>
    <xf numFmtId="0" fontId="2" fillId="0" borderId="0" xfId="162" applyFill="1">
      <alignment/>
      <protection/>
    </xf>
    <xf numFmtId="0" fontId="7" fillId="0" borderId="0" xfId="162" applyFont="1" applyFill="1">
      <alignment/>
      <protection/>
    </xf>
    <xf numFmtId="0" fontId="7" fillId="0" borderId="19" xfId="162" applyFont="1" applyFill="1" applyBorder="1" applyAlignment="1">
      <alignment horizontal="right"/>
      <protection/>
    </xf>
    <xf numFmtId="3" fontId="7" fillId="0" borderId="0" xfId="162" applyNumberFormat="1" applyFont="1" applyFill="1">
      <alignment/>
      <protection/>
    </xf>
    <xf numFmtId="0" fontId="2" fillId="52" borderId="0" xfId="162" applyFill="1">
      <alignment/>
      <protection/>
    </xf>
    <xf numFmtId="0" fontId="2" fillId="52" borderId="0" xfId="162" applyFont="1" applyFill="1">
      <alignment/>
      <protection/>
    </xf>
    <xf numFmtId="3" fontId="2" fillId="52" borderId="19" xfId="162" applyNumberFormat="1" applyFont="1" applyFill="1" applyBorder="1">
      <alignment/>
      <protection/>
    </xf>
    <xf numFmtId="3" fontId="2" fillId="52" borderId="0" xfId="162" applyNumberFormat="1" applyFont="1" applyFill="1">
      <alignment/>
      <protection/>
    </xf>
    <xf numFmtId="0" fontId="7" fillId="52" borderId="0" xfId="162" applyFont="1" applyFill="1">
      <alignment/>
      <protection/>
    </xf>
    <xf numFmtId="3" fontId="7" fillId="52" borderId="19" xfId="162" applyNumberFormat="1" applyFont="1" applyFill="1" applyBorder="1">
      <alignment/>
      <protection/>
    </xf>
    <xf numFmtId="3" fontId="7" fillId="52" borderId="0" xfId="162" applyNumberFormat="1" applyFont="1" applyFill="1">
      <alignment/>
      <protection/>
    </xf>
    <xf numFmtId="3" fontId="2" fillId="0" borderId="0" xfId="162" applyNumberFormat="1">
      <alignment/>
      <protection/>
    </xf>
    <xf numFmtId="0" fontId="9" fillId="0" borderId="0" xfId="162" applyFont="1">
      <alignment/>
      <protection/>
    </xf>
    <xf numFmtId="164" fontId="9" fillId="0" borderId="19" xfId="162" applyNumberFormat="1" applyFont="1" applyBorder="1">
      <alignment/>
      <protection/>
    </xf>
    <xf numFmtId="164" fontId="9" fillId="0" borderId="0" xfId="162" applyNumberFormat="1" applyFont="1">
      <alignment/>
      <protection/>
    </xf>
    <xf numFmtId="0" fontId="2" fillId="0" borderId="0" xfId="162" applyAlignment="1">
      <alignment horizontal="right"/>
      <protection/>
    </xf>
    <xf numFmtId="3" fontId="2" fillId="0" borderId="0" xfId="162" applyNumberFormat="1" applyAlignment="1">
      <alignment horizontal="right"/>
      <protection/>
    </xf>
    <xf numFmtId="0" fontId="7" fillId="0" borderId="0" xfId="162" applyFont="1" applyFill="1" applyAlignment="1">
      <alignment horizontal="right"/>
      <protection/>
    </xf>
    <xf numFmtId="3" fontId="2" fillId="0" borderId="0" xfId="162" applyNumberFormat="1" applyFill="1">
      <alignment/>
      <protection/>
    </xf>
    <xf numFmtId="0" fontId="7" fillId="13" borderId="0" xfId="162" applyFont="1" applyFill="1" applyAlignment="1">
      <alignment horizontal="right" wrapText="1"/>
      <protection/>
    </xf>
    <xf numFmtId="3" fontId="7" fillId="13" borderId="0" xfId="162" applyNumberFormat="1" applyFont="1" applyFill="1" applyBorder="1">
      <alignment/>
      <protection/>
    </xf>
    <xf numFmtId="0" fontId="2" fillId="13" borderId="0" xfId="162" applyFill="1">
      <alignment/>
      <protection/>
    </xf>
    <xf numFmtId="0" fontId="2" fillId="13" borderId="0" xfId="162" applyFont="1" applyFill="1" applyBorder="1" applyAlignment="1">
      <alignment wrapText="1"/>
      <protection/>
    </xf>
    <xf numFmtId="0" fontId="2" fillId="13" borderId="0" xfId="162" applyFont="1" applyFill="1" applyBorder="1" applyAlignment="1">
      <alignment horizontal="right" wrapText="1"/>
      <protection/>
    </xf>
    <xf numFmtId="3" fontId="2" fillId="13" borderId="0" xfId="162" applyNumberFormat="1" applyFont="1" applyFill="1" applyBorder="1">
      <alignment/>
      <protection/>
    </xf>
    <xf numFmtId="0" fontId="2" fillId="13" borderId="0" xfId="162" applyFill="1" applyAlignment="1">
      <alignment horizontal="right"/>
      <protection/>
    </xf>
    <xf numFmtId="0" fontId="2" fillId="0" borderId="0" xfId="162" applyAlignment="1">
      <alignment horizontal="left"/>
      <protection/>
    </xf>
    <xf numFmtId="0" fontId="2" fillId="0" borderId="0" xfId="162" applyAlignment="1">
      <alignment vertical="top" wrapText="1"/>
      <protection/>
    </xf>
    <xf numFmtId="0" fontId="9" fillId="0" borderId="0" xfId="162" applyFont="1" applyAlignment="1">
      <alignment horizontal="right"/>
      <protection/>
    </xf>
    <xf numFmtId="164" fontId="9" fillId="0" borderId="0" xfId="511" applyNumberFormat="1" applyFont="1" applyAlignment="1">
      <alignment/>
    </xf>
    <xf numFmtId="1" fontId="10" fillId="0" borderId="0" xfId="511" applyNumberFormat="1" applyFont="1" applyAlignment="1">
      <alignment/>
    </xf>
    <xf numFmtId="10" fontId="2" fillId="0" borderId="0" xfId="162" applyNumberFormat="1">
      <alignment/>
      <protection/>
    </xf>
    <xf numFmtId="0" fontId="11" fillId="0" borderId="0" xfId="162" applyFont="1" applyAlignment="1">
      <alignment horizontal="center" vertical="center" wrapText="1"/>
      <protection/>
    </xf>
    <xf numFmtId="0" fontId="11" fillId="0" borderId="0" xfId="162" applyFont="1" applyAlignment="1">
      <alignment horizontal="right" vertical="center" wrapText="1"/>
      <protection/>
    </xf>
    <xf numFmtId="0" fontId="3" fillId="57" borderId="0" xfId="162" applyFont="1" applyFill="1" applyBorder="1" applyAlignment="1">
      <alignment horizontal="center" vertical="center" wrapText="1"/>
      <protection/>
    </xf>
    <xf numFmtId="0" fontId="3" fillId="57" borderId="0" xfId="162" applyFont="1" applyFill="1" applyAlignment="1">
      <alignment horizontal="center" vertical="center"/>
      <protection/>
    </xf>
    <xf numFmtId="0" fontId="7" fillId="13" borderId="0" xfId="162" applyFont="1" applyFill="1" applyAlignment="1">
      <alignment horizontal="left" wrapText="1"/>
      <protection/>
    </xf>
    <xf numFmtId="0" fontId="4" fillId="0" borderId="0" xfId="162" applyFont="1" applyFill="1" applyAlignment="1">
      <alignment horizontal="center" vertical="center"/>
      <protection/>
    </xf>
    <xf numFmtId="0" fontId="2" fillId="0" borderId="0" xfId="162" applyFont="1" applyFill="1" applyAlignment="1">
      <alignment horizontal="center" vertical="center"/>
      <protection/>
    </xf>
    <xf numFmtId="0" fontId="5" fillId="0" borderId="0" xfId="162" applyFont="1" applyAlignment="1">
      <alignment horizontal="center"/>
      <protection/>
    </xf>
  </cellXfs>
  <cellStyles count="5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omma 6" xfId="75"/>
    <cellStyle name="Comma 7" xfId="76"/>
    <cellStyle name="Currency" xfId="77"/>
    <cellStyle name="Currency [0]" xfId="78"/>
    <cellStyle name="Explanatory Text" xfId="79"/>
    <cellStyle name="Explanatory Text 2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Hyperlink_07CDR05172007-final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10" xfId="98"/>
    <cellStyle name="Normal 10 10" xfId="99"/>
    <cellStyle name="Normal 10 11" xfId="100"/>
    <cellStyle name="Normal 10 12" xfId="101"/>
    <cellStyle name="Normal 10 13" xfId="102"/>
    <cellStyle name="Normal 10 14" xfId="103"/>
    <cellStyle name="Normal 10 15" xfId="104"/>
    <cellStyle name="Normal 10 16" xfId="105"/>
    <cellStyle name="Normal 10 2" xfId="106"/>
    <cellStyle name="Normal 10 3" xfId="107"/>
    <cellStyle name="Normal 10 4" xfId="108"/>
    <cellStyle name="Normal 10 5" xfId="109"/>
    <cellStyle name="Normal 10 6" xfId="110"/>
    <cellStyle name="Normal 10 7" xfId="111"/>
    <cellStyle name="Normal 10 8" xfId="112"/>
    <cellStyle name="Normal 10 9" xfId="113"/>
    <cellStyle name="Normal 100" xfId="114"/>
    <cellStyle name="Normal 100 2" xfId="115"/>
    <cellStyle name="Normal 101" xfId="116"/>
    <cellStyle name="Normal 101 2" xfId="117"/>
    <cellStyle name="Normal 102" xfId="118"/>
    <cellStyle name="Normal 102 2" xfId="119"/>
    <cellStyle name="Normal 103" xfId="120"/>
    <cellStyle name="Normal 103 2" xfId="121"/>
    <cellStyle name="Normal 104" xfId="122"/>
    <cellStyle name="Normal 104 2" xfId="123"/>
    <cellStyle name="Normal 105" xfId="124"/>
    <cellStyle name="Normal 105 2" xfId="125"/>
    <cellStyle name="Normal 106" xfId="126"/>
    <cellStyle name="Normal 106 2" xfId="127"/>
    <cellStyle name="Normal 107" xfId="128"/>
    <cellStyle name="Normal 107 2" xfId="129"/>
    <cellStyle name="Normal 108" xfId="130"/>
    <cellStyle name="Normal 108 2" xfId="131"/>
    <cellStyle name="Normal 109" xfId="132"/>
    <cellStyle name="Normal 109 2" xfId="133"/>
    <cellStyle name="Normal 11" xfId="134"/>
    <cellStyle name="Normal 11 10" xfId="135"/>
    <cellStyle name="Normal 11 11" xfId="136"/>
    <cellStyle name="Normal 11 12" xfId="137"/>
    <cellStyle name="Normal 11 13" xfId="138"/>
    <cellStyle name="Normal 11 14" xfId="139"/>
    <cellStyle name="Normal 11 15" xfId="140"/>
    <cellStyle name="Normal 11 16" xfId="141"/>
    <cellStyle name="Normal 11 2" xfId="142"/>
    <cellStyle name="Normal 11 3" xfId="143"/>
    <cellStyle name="Normal 11 4" xfId="144"/>
    <cellStyle name="Normal 11 5" xfId="145"/>
    <cellStyle name="Normal 11 6" xfId="146"/>
    <cellStyle name="Normal 11 7" xfId="147"/>
    <cellStyle name="Normal 11 8" xfId="148"/>
    <cellStyle name="Normal 11 9" xfId="149"/>
    <cellStyle name="Normal 110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7 2" xfId="157"/>
    <cellStyle name="Normal 18" xfId="158"/>
    <cellStyle name="Normal 18 2" xfId="159"/>
    <cellStyle name="Normal 19" xfId="160"/>
    <cellStyle name="Normal 19 2" xfId="161"/>
    <cellStyle name="Normal 2" xfId="162"/>
    <cellStyle name="Normal 2 10" xfId="163"/>
    <cellStyle name="Normal 2 11" xfId="164"/>
    <cellStyle name="Normal 2 12" xfId="165"/>
    <cellStyle name="Normal 2 13" xfId="166"/>
    <cellStyle name="Normal 2 14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173"/>
    <cellStyle name="Normal 2 2 2" xfId="174"/>
    <cellStyle name="Normal 2 2 2 2" xfId="175"/>
    <cellStyle name="Normal 2 2 2 2 2" xfId="176"/>
    <cellStyle name="Normal 2 2 2 2 3" xfId="177"/>
    <cellStyle name="Normal 2 2 2 2 4" xfId="178"/>
    <cellStyle name="Normal 2 2 2 2 5" xfId="179"/>
    <cellStyle name="Normal 2 2 2 2 6" xfId="180"/>
    <cellStyle name="Normal 2 2 2 2 7" xfId="181"/>
    <cellStyle name="Normal 2 2 2 3" xfId="182"/>
    <cellStyle name="Normal 2 2 2 4" xfId="183"/>
    <cellStyle name="Normal 2 2 2 5" xfId="184"/>
    <cellStyle name="Normal 2 2 2 6" xfId="185"/>
    <cellStyle name="Normal 2 2 2 7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0" xfId="205"/>
    <cellStyle name="Normal 2 31" xfId="206"/>
    <cellStyle name="Normal 2 32" xfId="207"/>
    <cellStyle name="Normal 2 33" xfId="208"/>
    <cellStyle name="Normal 2 4" xfId="209"/>
    <cellStyle name="Normal 2 5" xfId="210"/>
    <cellStyle name="Normal 2 6" xfId="211"/>
    <cellStyle name="Normal 2 7" xfId="212"/>
    <cellStyle name="Normal 2 8" xfId="213"/>
    <cellStyle name="Normal 2 9" xfId="214"/>
    <cellStyle name="Normal 2_Sheet1" xfId="215"/>
    <cellStyle name="Normal 20" xfId="216"/>
    <cellStyle name="Normal 20 2" xfId="217"/>
    <cellStyle name="Normal 21" xfId="218"/>
    <cellStyle name="Normal 21 2" xfId="219"/>
    <cellStyle name="Normal 22" xfId="220"/>
    <cellStyle name="Normal 22 2" xfId="221"/>
    <cellStyle name="Normal 23" xfId="222"/>
    <cellStyle name="Normal 23 2" xfId="223"/>
    <cellStyle name="Normal 24" xfId="224"/>
    <cellStyle name="Normal 24 2" xfId="225"/>
    <cellStyle name="Normal 25" xfId="226"/>
    <cellStyle name="Normal 25 2" xfId="227"/>
    <cellStyle name="Normal 26" xfId="228"/>
    <cellStyle name="Normal 26 2" xfId="229"/>
    <cellStyle name="Normal 27" xfId="230"/>
    <cellStyle name="Normal 27 2" xfId="231"/>
    <cellStyle name="Normal 28" xfId="232"/>
    <cellStyle name="Normal 28 2" xfId="233"/>
    <cellStyle name="Normal 29" xfId="234"/>
    <cellStyle name="Normal 29 2" xfId="235"/>
    <cellStyle name="Normal 3" xfId="236"/>
    <cellStyle name="Normal 3 10" xfId="237"/>
    <cellStyle name="Normal 3 11" xfId="238"/>
    <cellStyle name="Normal 3 12" xfId="239"/>
    <cellStyle name="Normal 3 13" xfId="240"/>
    <cellStyle name="Normal 3 14" xfId="241"/>
    <cellStyle name="Normal 3 15" xfId="242"/>
    <cellStyle name="Normal 3 16" xfId="243"/>
    <cellStyle name="Normal 3 2" xfId="244"/>
    <cellStyle name="Normal 3 3" xfId="245"/>
    <cellStyle name="Normal 3 4" xfId="246"/>
    <cellStyle name="Normal 3 5" xfId="247"/>
    <cellStyle name="Normal 3 6" xfId="248"/>
    <cellStyle name="Normal 3 7" xfId="249"/>
    <cellStyle name="Normal 3 8" xfId="250"/>
    <cellStyle name="Normal 3 9" xfId="251"/>
    <cellStyle name="Normal 30" xfId="252"/>
    <cellStyle name="Normal 30 2" xfId="253"/>
    <cellStyle name="Normal 31" xfId="254"/>
    <cellStyle name="Normal 31 2" xfId="255"/>
    <cellStyle name="Normal 32" xfId="256"/>
    <cellStyle name="Normal 32 2" xfId="257"/>
    <cellStyle name="Normal 33" xfId="258"/>
    <cellStyle name="Normal 33 2" xfId="259"/>
    <cellStyle name="Normal 34" xfId="260"/>
    <cellStyle name="Normal 34 2" xfId="261"/>
    <cellStyle name="Normal 35" xfId="262"/>
    <cellStyle name="Normal 35 2" xfId="263"/>
    <cellStyle name="Normal 36" xfId="264"/>
    <cellStyle name="Normal 36 2" xfId="265"/>
    <cellStyle name="Normal 37" xfId="266"/>
    <cellStyle name="Normal 37 2" xfId="267"/>
    <cellStyle name="Normal 38" xfId="268"/>
    <cellStyle name="Normal 38 2" xfId="269"/>
    <cellStyle name="Normal 39" xfId="270"/>
    <cellStyle name="Normal 39 2" xfId="271"/>
    <cellStyle name="Normal 4" xfId="272"/>
    <cellStyle name="Normal 4 10" xfId="273"/>
    <cellStyle name="Normal 4 11" xfId="274"/>
    <cellStyle name="Normal 4 12" xfId="275"/>
    <cellStyle name="Normal 4 13" xfId="276"/>
    <cellStyle name="Normal 4 14" xfId="277"/>
    <cellStyle name="Normal 4 15" xfId="278"/>
    <cellStyle name="Normal 4 16" xfId="279"/>
    <cellStyle name="Normal 4 2" xfId="280"/>
    <cellStyle name="Normal 4 3" xfId="281"/>
    <cellStyle name="Normal 4 4" xfId="282"/>
    <cellStyle name="Normal 4 5" xfId="283"/>
    <cellStyle name="Normal 4 6" xfId="284"/>
    <cellStyle name="Normal 4 7" xfId="285"/>
    <cellStyle name="Normal 4 8" xfId="286"/>
    <cellStyle name="Normal 4 9" xfId="287"/>
    <cellStyle name="Normal 40" xfId="288"/>
    <cellStyle name="Normal 40 2" xfId="289"/>
    <cellStyle name="Normal 41" xfId="290"/>
    <cellStyle name="Normal 41 2" xfId="291"/>
    <cellStyle name="Normal 42" xfId="292"/>
    <cellStyle name="Normal 42 2" xfId="293"/>
    <cellStyle name="Normal 43" xfId="294"/>
    <cellStyle name="Normal 43 2" xfId="295"/>
    <cellStyle name="Normal 44" xfId="296"/>
    <cellStyle name="Normal 44 2" xfId="297"/>
    <cellStyle name="Normal 45" xfId="298"/>
    <cellStyle name="Normal 45 2" xfId="299"/>
    <cellStyle name="Normal 46" xfId="300"/>
    <cellStyle name="Normal 46 2" xfId="301"/>
    <cellStyle name="Normal 47" xfId="302"/>
    <cellStyle name="Normal 47 2" xfId="303"/>
    <cellStyle name="Normal 48" xfId="304"/>
    <cellStyle name="Normal 48 2" xfId="305"/>
    <cellStyle name="Normal 49" xfId="306"/>
    <cellStyle name="Normal 49 2" xfId="307"/>
    <cellStyle name="Normal 5" xfId="308"/>
    <cellStyle name="Normal 5 10" xfId="309"/>
    <cellStyle name="Normal 5 11" xfId="310"/>
    <cellStyle name="Normal 5 12" xfId="311"/>
    <cellStyle name="Normal 5 13" xfId="312"/>
    <cellStyle name="Normal 5 14" xfId="313"/>
    <cellStyle name="Normal 5 15" xfId="314"/>
    <cellStyle name="Normal 5 16" xfId="315"/>
    <cellStyle name="Normal 5 2" xfId="316"/>
    <cellStyle name="Normal 5 3" xfId="317"/>
    <cellStyle name="Normal 5 4" xfId="318"/>
    <cellStyle name="Normal 5 5" xfId="319"/>
    <cellStyle name="Normal 5 6" xfId="320"/>
    <cellStyle name="Normal 5 7" xfId="321"/>
    <cellStyle name="Normal 5 8" xfId="322"/>
    <cellStyle name="Normal 5 9" xfId="323"/>
    <cellStyle name="Normal 50" xfId="324"/>
    <cellStyle name="Normal 50 2" xfId="325"/>
    <cellStyle name="Normal 51" xfId="326"/>
    <cellStyle name="Normal 51 2" xfId="327"/>
    <cellStyle name="Normal 52" xfId="328"/>
    <cellStyle name="Normal 52 2" xfId="329"/>
    <cellStyle name="Normal 53" xfId="330"/>
    <cellStyle name="Normal 53 2" xfId="331"/>
    <cellStyle name="Normal 54" xfId="332"/>
    <cellStyle name="Normal 54 2" xfId="333"/>
    <cellStyle name="Normal 55" xfId="334"/>
    <cellStyle name="Normal 55 2" xfId="335"/>
    <cellStyle name="Normal 56" xfId="336"/>
    <cellStyle name="Normal 56 2" xfId="337"/>
    <cellStyle name="Normal 57" xfId="338"/>
    <cellStyle name="Normal 57 2" xfId="339"/>
    <cellStyle name="Normal 58" xfId="340"/>
    <cellStyle name="Normal 58 2" xfId="341"/>
    <cellStyle name="Normal 59" xfId="342"/>
    <cellStyle name="Normal 59 2" xfId="343"/>
    <cellStyle name="Normal 6" xfId="344"/>
    <cellStyle name="Normal 6 10" xfId="345"/>
    <cellStyle name="Normal 6 11" xfId="346"/>
    <cellStyle name="Normal 6 12" xfId="347"/>
    <cellStyle name="Normal 6 13" xfId="348"/>
    <cellStyle name="Normal 6 14" xfId="349"/>
    <cellStyle name="Normal 6 15" xfId="350"/>
    <cellStyle name="Normal 6 16" xfId="351"/>
    <cellStyle name="Normal 6 2" xfId="352"/>
    <cellStyle name="Normal 6 3" xfId="353"/>
    <cellStyle name="Normal 6 4" xfId="354"/>
    <cellStyle name="Normal 6 5" xfId="355"/>
    <cellStyle name="Normal 6 6" xfId="356"/>
    <cellStyle name="Normal 6 7" xfId="357"/>
    <cellStyle name="Normal 6 8" xfId="358"/>
    <cellStyle name="Normal 6 9" xfId="359"/>
    <cellStyle name="Normal 60" xfId="360"/>
    <cellStyle name="Normal 60 2" xfId="361"/>
    <cellStyle name="Normal 61" xfId="362"/>
    <cellStyle name="Normal 61 2" xfId="363"/>
    <cellStyle name="Normal 62" xfId="364"/>
    <cellStyle name="Normal 62 2" xfId="365"/>
    <cellStyle name="Normal 63" xfId="366"/>
    <cellStyle name="Normal 63 2" xfId="367"/>
    <cellStyle name="Normal 64" xfId="368"/>
    <cellStyle name="Normal 64 2" xfId="369"/>
    <cellStyle name="Normal 65" xfId="370"/>
    <cellStyle name="Normal 65 2" xfId="371"/>
    <cellStyle name="Normal 66" xfId="372"/>
    <cellStyle name="Normal 66 2" xfId="373"/>
    <cellStyle name="Normal 67" xfId="374"/>
    <cellStyle name="Normal 67 2" xfId="375"/>
    <cellStyle name="Normal 68" xfId="376"/>
    <cellStyle name="Normal 68 2" xfId="377"/>
    <cellStyle name="Normal 69" xfId="378"/>
    <cellStyle name="Normal 69 2" xfId="379"/>
    <cellStyle name="Normal 7" xfId="380"/>
    <cellStyle name="Normal 7 10" xfId="381"/>
    <cellStyle name="Normal 7 11" xfId="382"/>
    <cellStyle name="Normal 7 12" xfId="383"/>
    <cellStyle name="Normal 7 13" xfId="384"/>
    <cellStyle name="Normal 7 14" xfId="385"/>
    <cellStyle name="Normal 7 15" xfId="386"/>
    <cellStyle name="Normal 7 16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0" xfId="396"/>
    <cellStyle name="Normal 70 2" xfId="397"/>
    <cellStyle name="Normal 71" xfId="398"/>
    <cellStyle name="Normal 71 2" xfId="399"/>
    <cellStyle name="Normal 72" xfId="400"/>
    <cellStyle name="Normal 72 2" xfId="401"/>
    <cellStyle name="Normal 73" xfId="402"/>
    <cellStyle name="Normal 73 2" xfId="403"/>
    <cellStyle name="Normal 74" xfId="404"/>
    <cellStyle name="Normal 74 2" xfId="405"/>
    <cellStyle name="Normal 75" xfId="406"/>
    <cellStyle name="Normal 75 2" xfId="407"/>
    <cellStyle name="Normal 76" xfId="408"/>
    <cellStyle name="Normal 76 2" xfId="409"/>
    <cellStyle name="Normal 77" xfId="410"/>
    <cellStyle name="Normal 77 2" xfId="411"/>
    <cellStyle name="Normal 78" xfId="412"/>
    <cellStyle name="Normal 78 2" xfId="413"/>
    <cellStyle name="Normal 79" xfId="414"/>
    <cellStyle name="Normal 79 2" xfId="415"/>
    <cellStyle name="Normal 8" xfId="416"/>
    <cellStyle name="Normal 8 10" xfId="417"/>
    <cellStyle name="Normal 8 11" xfId="418"/>
    <cellStyle name="Normal 8 12" xfId="419"/>
    <cellStyle name="Normal 8 13" xfId="420"/>
    <cellStyle name="Normal 8 14" xfId="421"/>
    <cellStyle name="Normal 8 15" xfId="422"/>
    <cellStyle name="Normal 8 16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 9" xfId="431"/>
    <cellStyle name="Normal 80" xfId="432"/>
    <cellStyle name="Normal 80 2" xfId="433"/>
    <cellStyle name="Normal 81" xfId="434"/>
    <cellStyle name="Normal 81 2" xfId="435"/>
    <cellStyle name="Normal 81 3" xfId="436"/>
    <cellStyle name="Normal 81 4" xfId="437"/>
    <cellStyle name="Normal 81 5" xfId="438"/>
    <cellStyle name="Normal 81 6" xfId="439"/>
    <cellStyle name="Normal 81 7" xfId="440"/>
    <cellStyle name="Normal 82" xfId="441"/>
    <cellStyle name="Normal 82 2" xfId="442"/>
    <cellStyle name="Normal 82_DATA_DICTIONARY" xfId="443"/>
    <cellStyle name="Normal 83" xfId="444"/>
    <cellStyle name="Normal 83 2" xfId="445"/>
    <cellStyle name="Normal 83_DATA_DICTIONARY" xfId="446"/>
    <cellStyle name="Normal 84" xfId="447"/>
    <cellStyle name="Normal 84 2" xfId="448"/>
    <cellStyle name="Normal 84_DATA_DICTIONARY" xfId="449"/>
    <cellStyle name="Normal 85" xfId="450"/>
    <cellStyle name="Normal 86" xfId="451"/>
    <cellStyle name="Normal 87" xfId="452"/>
    <cellStyle name="Normal 88" xfId="453"/>
    <cellStyle name="Normal 89" xfId="454"/>
    <cellStyle name="Normal 9" xfId="455"/>
    <cellStyle name="Normal 9 10" xfId="456"/>
    <cellStyle name="Normal 9 11" xfId="457"/>
    <cellStyle name="Normal 9 12" xfId="458"/>
    <cellStyle name="Normal 9 13" xfId="459"/>
    <cellStyle name="Normal 9 14" xfId="460"/>
    <cellStyle name="Normal 9 15" xfId="461"/>
    <cellStyle name="Normal 9 16" xfId="462"/>
    <cellStyle name="Normal 9 2" xfId="463"/>
    <cellStyle name="Normal 9 3" xfId="464"/>
    <cellStyle name="Normal 9 4" xfId="465"/>
    <cellStyle name="Normal 9 5" xfId="466"/>
    <cellStyle name="Normal 9 6" xfId="467"/>
    <cellStyle name="Normal 9 7" xfId="468"/>
    <cellStyle name="Normal 9 8" xfId="469"/>
    <cellStyle name="Normal 9 9" xfId="470"/>
    <cellStyle name="Normal 90" xfId="471"/>
    <cellStyle name="Normal 90 2" xfId="472"/>
    <cellStyle name="Normal 90_DATA_DICTIONARY" xfId="473"/>
    <cellStyle name="Normal 91" xfId="474"/>
    <cellStyle name="Normal 91 2" xfId="475"/>
    <cellStyle name="Normal 91_DATA_DICTIONARY" xfId="476"/>
    <cellStyle name="Normal 92" xfId="477"/>
    <cellStyle name="Normal 92 2" xfId="478"/>
    <cellStyle name="Normal 92_DATA_DICTIONARY" xfId="479"/>
    <cellStyle name="Normal 93" xfId="480"/>
    <cellStyle name="Normal 93 2" xfId="481"/>
    <cellStyle name="Normal 93_DATA_DICTIONARY" xfId="482"/>
    <cellStyle name="Normal 94" xfId="483"/>
    <cellStyle name="Normal 94 2" xfId="484"/>
    <cellStyle name="Normal 94_DATA_DICTIONARY" xfId="485"/>
    <cellStyle name="Normal 95" xfId="486"/>
    <cellStyle name="Normal 95 2" xfId="487"/>
    <cellStyle name="Normal 95 3" xfId="488"/>
    <cellStyle name="Normal 95 4" xfId="489"/>
    <cellStyle name="Normal 95 5" xfId="490"/>
    <cellStyle name="Normal 95 6" xfId="491"/>
    <cellStyle name="Normal 95 7" xfId="492"/>
    <cellStyle name="Normal 96" xfId="493"/>
    <cellStyle name="Normal 96 2" xfId="494"/>
    <cellStyle name="Normal 96 3" xfId="495"/>
    <cellStyle name="Normal 96 4" xfId="496"/>
    <cellStyle name="Normal 96 5" xfId="497"/>
    <cellStyle name="Normal 96 6" xfId="498"/>
    <cellStyle name="Normal 96 7" xfId="499"/>
    <cellStyle name="Normal 97" xfId="500"/>
    <cellStyle name="Normal 97 2" xfId="501"/>
    <cellStyle name="Normal 98" xfId="502"/>
    <cellStyle name="Normal 98 2" xfId="503"/>
    <cellStyle name="Normal 99" xfId="504"/>
    <cellStyle name="Normal 99 2" xfId="505"/>
    <cellStyle name="Note" xfId="506"/>
    <cellStyle name="Note 2" xfId="507"/>
    <cellStyle name="Output" xfId="508"/>
    <cellStyle name="Output 2" xfId="509"/>
    <cellStyle name="Percent" xfId="510"/>
    <cellStyle name="Percent 2" xfId="511"/>
    <cellStyle name="Title" xfId="512"/>
    <cellStyle name="Title 2" xfId="513"/>
    <cellStyle name="Total" xfId="514"/>
    <cellStyle name="Total 2" xfId="515"/>
    <cellStyle name="Warning Text" xfId="516"/>
    <cellStyle name="Warning Text 2" xfId="517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Summer Loads and Resources</a:t>
            </a:r>
          </a:p>
        </c:rich>
      </c:tx>
      <c:layout>
        <c:manualLayout>
          <c:xMode val="factor"/>
          <c:yMode val="factor"/>
          <c:x val="-0.07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5525"/>
          <c:w val="0.98825"/>
          <c:h val="0.89225"/>
        </c:manualLayout>
      </c:layout>
      <c:lineChart>
        <c:grouping val="standard"/>
        <c:varyColors val="0"/>
        <c:ser>
          <c:idx val="0"/>
          <c:order val="0"/>
          <c:tx>
            <c:v>Firm Load Forecast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'SummerSummary June31 2011'!$E$5:$N$5</c:f>
              <c:numCache/>
            </c:numRef>
          </c:cat>
          <c:val>
            <c:numRef>
              <c:f>'SummerSummary June31 2011'!$E$11:$N$11</c:f>
              <c:numCache/>
            </c:numRef>
          </c:val>
          <c:smooth val="0"/>
        </c:ser>
        <c:ser>
          <c:idx val="1"/>
          <c:order val="1"/>
          <c:tx>
            <c:v>Resources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'SummerSummary June31 2011'!$E$5:$N$5</c:f>
              <c:numCache/>
            </c:numRef>
          </c:cat>
          <c:val>
            <c:numRef>
              <c:f>'SummerSummary June31 2011'!$E$29:$N$29</c:f>
              <c:numCache/>
            </c:numRef>
          </c:val>
          <c:smooth val="0"/>
        </c:ser>
        <c:ser>
          <c:idx val="2"/>
          <c:order val="2"/>
          <c:tx>
            <c:v>Forecast + Reserve Margin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'SummerSummary June31 2011'!$E$130:$N$130</c:f>
              <c:numCache/>
            </c:numRef>
          </c:val>
          <c:smooth val="0"/>
        </c:ser>
        <c:marker val="1"/>
        <c:axId val="25609128"/>
        <c:axId val="29155561"/>
      </c:line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1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560912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5"/>
          <c:y val="0.9595"/>
          <c:w val="0.6235"/>
          <c:h val="0.0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Summer Loads and Resources</a:t>
            </a:r>
          </a:p>
        </c:rich>
      </c:tx>
      <c:layout>
        <c:manualLayout>
          <c:xMode val="factor"/>
          <c:yMode val="factor"/>
          <c:x val="-0.07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5525"/>
          <c:w val="0.98825"/>
          <c:h val="0.89225"/>
        </c:manualLayout>
      </c:layout>
      <c:lineChart>
        <c:grouping val="standard"/>
        <c:varyColors val="0"/>
        <c:ser>
          <c:idx val="0"/>
          <c:order val="0"/>
          <c:tx>
            <c:v>Firm Load Forecast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'SummerSummary July 14 2011'!$E$5:$N$5</c:f>
              <c:numCache/>
            </c:numRef>
          </c:cat>
          <c:val>
            <c:numRef>
              <c:f>'SummerSummary July 14 2011'!$E$11:$N$11</c:f>
              <c:numCache/>
            </c:numRef>
          </c:val>
          <c:smooth val="0"/>
        </c:ser>
        <c:ser>
          <c:idx val="1"/>
          <c:order val="1"/>
          <c:tx>
            <c:v>Resources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'SummerSummary July 14 2011'!$E$5:$N$5</c:f>
              <c:numCache/>
            </c:numRef>
          </c:cat>
          <c:val>
            <c:numRef>
              <c:f>'SummerSummary July 14 2011'!$E$29:$N$29</c:f>
              <c:numCache/>
            </c:numRef>
          </c:val>
          <c:smooth val="0"/>
        </c:ser>
        <c:ser>
          <c:idx val="2"/>
          <c:order val="2"/>
          <c:tx>
            <c:v>Forecast + Reserve Margin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'SummerSummary July 14 2011'!$E$130:$N$130</c:f>
              <c:numCache/>
            </c:numRef>
          </c:val>
          <c:smooth val="0"/>
        </c:ser>
        <c:marker val="1"/>
        <c:axId val="61073458"/>
        <c:axId val="12790211"/>
      </c:line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1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0734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5"/>
          <c:y val="0.9595"/>
          <c:w val="0.6235"/>
          <c:h val="0.0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28575</xdr:rowOff>
    </xdr:from>
    <xdr:to>
      <xdr:col>13</xdr:col>
      <xdr:colOff>504825</xdr:colOff>
      <xdr:row>95</xdr:row>
      <xdr:rowOff>57150</xdr:rowOff>
    </xdr:to>
    <xdr:graphicFrame>
      <xdr:nvGraphicFramePr>
        <xdr:cNvPr id="1" name="Chart 1"/>
        <xdr:cNvGraphicFramePr/>
      </xdr:nvGraphicFramePr>
      <xdr:xfrm>
        <a:off x="200025" y="9544050"/>
        <a:ext cx="1061085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28575</xdr:rowOff>
    </xdr:from>
    <xdr:to>
      <xdr:col>13</xdr:col>
      <xdr:colOff>504825</xdr:colOff>
      <xdr:row>95</xdr:row>
      <xdr:rowOff>57150</xdr:rowOff>
    </xdr:to>
    <xdr:graphicFrame>
      <xdr:nvGraphicFramePr>
        <xdr:cNvPr id="1" name="Chart 1"/>
        <xdr:cNvGraphicFramePr/>
      </xdr:nvGraphicFramePr>
      <xdr:xfrm>
        <a:off x="200025" y="9544050"/>
        <a:ext cx="1061085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BDB\2011privateCDR_ComparisonTool_BDB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Page"/>
      <sheetName val="Contents"/>
      <sheetName val="Disclaimer"/>
      <sheetName val="Definitions"/>
      <sheetName val="Changes"/>
      <sheetName val="PUNS"/>
      <sheetName val="SGRs"/>
      <sheetName val="SummerSummary"/>
      <sheetName val="SummerCapacities"/>
      <sheetName val="WinterSummary"/>
      <sheetName val="WinterCapacities"/>
      <sheetName val="LongTermProjections"/>
      <sheetName val="SummerFuelTypes"/>
      <sheetName val="WinterFuelTypes"/>
      <sheetName val="SummerLoadbyCounty"/>
      <sheetName val="SummerGenerationbyCounty "/>
      <sheetName val="SummerImport-ExportbyCounty "/>
      <sheetName val="WinterLoadbyCounty"/>
      <sheetName val="WinterGenerationbyCounty "/>
      <sheetName val="WinterImport-ExportbyCounty"/>
    </sheetNames>
    <sheetDataSet>
      <sheetData sheetId="8">
        <row r="448">
          <cell r="I448">
            <v>2962</v>
          </cell>
          <cell r="J448">
            <v>2962</v>
          </cell>
          <cell r="K448">
            <v>2962</v>
          </cell>
          <cell r="L448">
            <v>2962</v>
          </cell>
          <cell r="M448">
            <v>2962</v>
          </cell>
          <cell r="N448">
            <v>2962</v>
          </cell>
          <cell r="O448">
            <v>2962</v>
          </cell>
          <cell r="P448">
            <v>2962</v>
          </cell>
          <cell r="Q448">
            <v>2962</v>
          </cell>
          <cell r="R448">
            <v>2962</v>
          </cell>
        </row>
        <row r="559">
          <cell r="J559">
            <v>2557</v>
          </cell>
          <cell r="K559">
            <v>2557</v>
          </cell>
          <cell r="L559">
            <v>2557</v>
          </cell>
          <cell r="M559">
            <v>2557</v>
          </cell>
          <cell r="N559">
            <v>2557</v>
          </cell>
          <cell r="O559">
            <v>2557</v>
          </cell>
          <cell r="P559">
            <v>2557</v>
          </cell>
          <cell r="Q559">
            <v>2557</v>
          </cell>
          <cell r="R559">
            <v>2557</v>
          </cell>
        </row>
        <row r="589">
          <cell r="J589">
            <v>165</v>
          </cell>
          <cell r="K589">
            <v>165</v>
          </cell>
          <cell r="L589">
            <v>1365</v>
          </cell>
          <cell r="M589">
            <v>1365</v>
          </cell>
          <cell r="N589">
            <v>4065</v>
          </cell>
          <cell r="O589">
            <v>4065</v>
          </cell>
          <cell r="P589">
            <v>4065</v>
          </cell>
          <cell r="Q589">
            <v>7265</v>
          </cell>
          <cell r="R589">
            <v>7265</v>
          </cell>
        </row>
        <row r="601">
          <cell r="J601">
            <v>3355</v>
          </cell>
          <cell r="K601">
            <v>3645</v>
          </cell>
          <cell r="L601">
            <v>3645</v>
          </cell>
          <cell r="M601">
            <v>3645</v>
          </cell>
          <cell r="N601">
            <v>3645</v>
          </cell>
          <cell r="O601">
            <v>3645</v>
          </cell>
          <cell r="P601">
            <v>3645</v>
          </cell>
          <cell r="Q601">
            <v>3645</v>
          </cell>
          <cell r="R601">
            <v>3645</v>
          </cell>
        </row>
        <row r="632">
          <cell r="J632">
            <v>6867</v>
          </cell>
          <cell r="K632">
            <v>7147</v>
          </cell>
          <cell r="L632">
            <v>8389</v>
          </cell>
          <cell r="M632">
            <v>8989</v>
          </cell>
          <cell r="N632">
            <v>9027</v>
          </cell>
          <cell r="O632">
            <v>9727</v>
          </cell>
          <cell r="P632">
            <v>9727</v>
          </cell>
          <cell r="Q632">
            <v>9727</v>
          </cell>
          <cell r="R632">
            <v>9727</v>
          </cell>
        </row>
        <row r="729">
          <cell r="J729">
            <v>10070.099999999999</v>
          </cell>
          <cell r="K729">
            <v>19400.1</v>
          </cell>
          <cell r="L729">
            <v>25451.6</v>
          </cell>
          <cell r="M729">
            <v>26802.6</v>
          </cell>
          <cell r="N729">
            <v>27264.6</v>
          </cell>
          <cell r="O729">
            <v>27264.6</v>
          </cell>
          <cell r="P729">
            <v>27264.6</v>
          </cell>
          <cell r="Q729">
            <v>27264.6</v>
          </cell>
          <cell r="R729">
            <v>27264.6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130"/>
  <sheetViews>
    <sheetView showGridLines="0" zoomScalePageLayoutView="0" workbookViewId="0" topLeftCell="A1">
      <selection activeCell="C37" sqref="C37"/>
    </sheetView>
  </sheetViews>
  <sheetFormatPr defaultColWidth="9.140625" defaultRowHeight="15"/>
  <cols>
    <col min="1" max="2" width="3.00390625" style="1" customWidth="1"/>
    <col min="3" max="3" width="56.7109375" style="1" customWidth="1"/>
    <col min="4" max="4" width="10.8515625" style="50" bestFit="1" customWidth="1"/>
    <col min="5" max="14" width="9.00390625" style="1" customWidth="1"/>
    <col min="15" max="21" width="8.421875" style="1" customWidth="1"/>
    <col min="22" max="23" width="9.140625" style="1" customWidth="1"/>
    <col min="24" max="24" width="14.421875" style="1" customWidth="1"/>
    <col min="25" max="16384" width="9.140625" style="1" customWidth="1"/>
  </cols>
  <sheetData>
    <row r="1" spans="2:14" ht="54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7.75" customHeight="1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8" ht="20.25" customHeight="1">
      <c r="B3" s="72"/>
      <c r="C3" s="73"/>
      <c r="D3" s="73"/>
      <c r="E3" s="73"/>
      <c r="F3" s="73"/>
      <c r="G3" s="73"/>
      <c r="H3" s="73"/>
      <c r="I3" s="73"/>
      <c r="J3" s="2"/>
      <c r="K3" s="3"/>
      <c r="L3" s="3"/>
      <c r="M3" s="3"/>
      <c r="N3" s="3"/>
      <c r="O3" s="3"/>
      <c r="P3" s="3"/>
      <c r="Q3" s="3"/>
      <c r="R3" s="3"/>
    </row>
    <row r="4" spans="2:18" ht="12.75" customHeight="1">
      <c r="B4" s="74"/>
      <c r="C4" s="74"/>
      <c r="D4" s="74"/>
      <c r="E4" s="74"/>
      <c r="F4" s="74"/>
      <c r="G4" s="74"/>
      <c r="H4" s="74"/>
      <c r="I4" s="74"/>
      <c r="J4" s="4"/>
      <c r="K4" s="5"/>
      <c r="L4" s="5"/>
      <c r="M4" s="5"/>
      <c r="N4" s="5"/>
      <c r="O4" s="5"/>
      <c r="P4" s="5"/>
      <c r="Q4" s="5"/>
      <c r="R4" s="5"/>
    </row>
    <row r="5" spans="1:17" s="11" customFormat="1" ht="12.75" customHeight="1">
      <c r="A5" s="6"/>
      <c r="B5" s="7" t="s">
        <v>2</v>
      </c>
      <c r="C5" s="8"/>
      <c r="D5" s="9" t="s">
        <v>3</v>
      </c>
      <c r="E5" s="10">
        <v>2011</v>
      </c>
      <c r="F5" s="10">
        <v>2012</v>
      </c>
      <c r="G5" s="10">
        <v>2013</v>
      </c>
      <c r="H5" s="10">
        <v>2014</v>
      </c>
      <c r="I5" s="10">
        <v>2015</v>
      </c>
      <c r="J5" s="10">
        <v>2016</v>
      </c>
      <c r="K5" s="10">
        <v>2017</v>
      </c>
      <c r="L5" s="10">
        <v>2018</v>
      </c>
      <c r="M5" s="10">
        <v>2019</v>
      </c>
      <c r="N5" s="10">
        <v>2020</v>
      </c>
      <c r="O5" s="6"/>
      <c r="P5" s="6"/>
      <c r="Q5" s="6"/>
    </row>
    <row r="6" spans="2:14" ht="12.75" customHeight="1">
      <c r="B6" s="12"/>
      <c r="C6" s="13" t="s">
        <v>4</v>
      </c>
      <c r="D6" s="14">
        <v>66500</v>
      </c>
      <c r="E6" s="15">
        <v>63898</v>
      </c>
      <c r="F6" s="15">
        <v>65665</v>
      </c>
      <c r="G6" s="15">
        <v>67757</v>
      </c>
      <c r="H6" s="15">
        <v>70540</v>
      </c>
      <c r="I6" s="16">
        <v>72591</v>
      </c>
      <c r="J6" s="15">
        <v>74198</v>
      </c>
      <c r="K6" s="15">
        <v>75365</v>
      </c>
      <c r="L6" s="15">
        <v>76654</v>
      </c>
      <c r="M6" s="15">
        <v>77866</v>
      </c>
      <c r="N6" s="15">
        <v>79274</v>
      </c>
    </row>
    <row r="7" spans="2:14" s="17" customFormat="1" ht="13.5" customHeight="1">
      <c r="B7" s="18"/>
      <c r="C7" s="19" t="s">
        <v>5</v>
      </c>
      <c r="D7" s="20">
        <v>1063</v>
      </c>
      <c r="E7" s="16">
        <v>1063</v>
      </c>
      <c r="F7" s="16">
        <v>1063</v>
      </c>
      <c r="G7" s="16">
        <v>1063</v>
      </c>
      <c r="H7" s="16">
        <v>1063</v>
      </c>
      <c r="I7" s="16">
        <v>1063</v>
      </c>
      <c r="J7" s="16">
        <v>1063</v>
      </c>
      <c r="K7" s="16">
        <v>1063</v>
      </c>
      <c r="L7" s="16">
        <v>1063</v>
      </c>
      <c r="M7" s="16">
        <v>1063</v>
      </c>
      <c r="N7" s="16">
        <v>1063</v>
      </c>
    </row>
    <row r="8" spans="2:14" ht="12.75">
      <c r="B8" s="18"/>
      <c r="C8" s="19" t="s">
        <v>6</v>
      </c>
      <c r="D8" s="21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2:14" ht="12.75">
      <c r="B9" s="18"/>
      <c r="C9" s="22" t="s">
        <v>7</v>
      </c>
      <c r="D9" s="14">
        <v>420.8</v>
      </c>
      <c r="E9" s="23">
        <v>420.8</v>
      </c>
      <c r="F9" s="23">
        <v>462.88000000000005</v>
      </c>
      <c r="G9" s="23">
        <v>509.1680000000001</v>
      </c>
      <c r="H9" s="23">
        <v>560.0848000000002</v>
      </c>
      <c r="I9" s="23">
        <v>616.0932800000003</v>
      </c>
      <c r="J9" s="23">
        <v>677.7026080000004</v>
      </c>
      <c r="K9" s="23">
        <v>745.4728688000005</v>
      </c>
      <c r="L9" s="23">
        <v>820.0201556800006</v>
      </c>
      <c r="M9" s="23">
        <v>902.0221712480007</v>
      </c>
      <c r="N9" s="23">
        <v>992.224388372801</v>
      </c>
    </row>
    <row r="10" spans="2:14" ht="12.75">
      <c r="B10" s="18"/>
      <c r="C10" s="22" t="s">
        <v>8</v>
      </c>
      <c r="D10" s="14">
        <v>127.796</v>
      </c>
      <c r="E10" s="23">
        <v>127.796</v>
      </c>
      <c r="F10" s="23">
        <v>259.12600000000003</v>
      </c>
      <c r="G10" s="23">
        <v>394.64000000000004</v>
      </c>
      <c r="H10" s="23">
        <v>535.72</v>
      </c>
      <c r="I10" s="23">
        <v>680.902</v>
      </c>
      <c r="J10" s="23">
        <v>829.298</v>
      </c>
      <c r="K10" s="23">
        <v>980.028</v>
      </c>
      <c r="L10" s="23">
        <v>1133.336</v>
      </c>
      <c r="M10" s="23">
        <v>1289.068</v>
      </c>
      <c r="N10" s="23">
        <v>1447.616</v>
      </c>
    </row>
    <row r="11" spans="2:14" ht="12.75">
      <c r="B11" s="19"/>
      <c r="C11" s="24" t="s">
        <v>9</v>
      </c>
      <c r="D11" s="25">
        <f aca="true" t="shared" si="0" ref="D11:N11">D6-D7-D9-D10</f>
        <v>64888.403999999995</v>
      </c>
      <c r="E11" s="26">
        <f t="shared" si="0"/>
        <v>62286.403999999995</v>
      </c>
      <c r="F11" s="26">
        <f t="shared" si="0"/>
        <v>63879.994000000006</v>
      </c>
      <c r="G11" s="26">
        <f t="shared" si="0"/>
        <v>65790.192</v>
      </c>
      <c r="H11" s="26">
        <f t="shared" si="0"/>
        <v>68381.1952</v>
      </c>
      <c r="I11" s="26">
        <f t="shared" si="0"/>
        <v>70231.00472</v>
      </c>
      <c r="J11" s="26">
        <f t="shared" si="0"/>
        <v>71627.999392</v>
      </c>
      <c r="K11" s="26">
        <f t="shared" si="0"/>
        <v>72576.49913119999</v>
      </c>
      <c r="L11" s="26">
        <f t="shared" si="0"/>
        <v>73637.64384432</v>
      </c>
      <c r="M11" s="26">
        <f t="shared" si="0"/>
        <v>74611.909828752</v>
      </c>
      <c r="N11" s="26">
        <f t="shared" si="0"/>
        <v>75771.1596116272</v>
      </c>
    </row>
    <row r="12" ht="12.75">
      <c r="D12" s="27"/>
    </row>
    <row r="13" spans="2:14" ht="12.75">
      <c r="B13" s="28" t="s">
        <v>10</v>
      </c>
      <c r="C13" s="29"/>
      <c r="D13" s="30" t="s">
        <v>3</v>
      </c>
      <c r="E13" s="28">
        <v>2010</v>
      </c>
      <c r="F13" s="28">
        <v>2011</v>
      </c>
      <c r="G13" s="28">
        <v>2012</v>
      </c>
      <c r="H13" s="28">
        <v>2013</v>
      </c>
      <c r="I13" s="28">
        <v>2014</v>
      </c>
      <c r="J13" s="28">
        <v>2015</v>
      </c>
      <c r="K13" s="28">
        <v>2016</v>
      </c>
      <c r="L13" s="28">
        <v>2017</v>
      </c>
      <c r="M13" s="28">
        <v>2018</v>
      </c>
      <c r="N13" s="28">
        <v>2019</v>
      </c>
    </row>
    <row r="14" spans="2:14" ht="12.75">
      <c r="B14" s="29"/>
      <c r="C14" s="29" t="s">
        <v>11</v>
      </c>
      <c r="D14" s="31">
        <v>56244</v>
      </c>
      <c r="E14" s="32">
        <v>63858.51700000004</v>
      </c>
      <c r="F14" s="32">
        <v>63858.51700000004</v>
      </c>
      <c r="G14" s="32">
        <v>63858.51700000004</v>
      </c>
      <c r="H14" s="32">
        <v>63858.51700000004</v>
      </c>
      <c r="I14" s="32">
        <v>63858.51700000004</v>
      </c>
      <c r="J14" s="32">
        <v>63858.51700000004</v>
      </c>
      <c r="K14" s="32">
        <v>63858.51700000004</v>
      </c>
      <c r="L14" s="32">
        <v>63858.51700000004</v>
      </c>
      <c r="M14" s="32">
        <v>63858.51700000004</v>
      </c>
      <c r="N14" s="32">
        <v>63858.51700000004</v>
      </c>
    </row>
    <row r="15" spans="2:14" ht="12.75">
      <c r="B15" s="29"/>
      <c r="C15" s="29" t="s">
        <v>12</v>
      </c>
      <c r="D15" s="31">
        <v>3935</v>
      </c>
      <c r="E15" s="32">
        <v>5023</v>
      </c>
      <c r="F15" s="32">
        <v>5071</v>
      </c>
      <c r="G15" s="32">
        <v>5074</v>
      </c>
      <c r="H15" s="32">
        <v>5074</v>
      </c>
      <c r="I15" s="32">
        <v>5074</v>
      </c>
      <c r="J15" s="32">
        <v>5074</v>
      </c>
      <c r="K15" s="32">
        <v>5074</v>
      </c>
      <c r="L15" s="32">
        <v>5074</v>
      </c>
      <c r="M15" s="32">
        <v>5074</v>
      </c>
      <c r="N15" s="32">
        <v>5074</v>
      </c>
    </row>
    <row r="16" spans="2:14" ht="12.75">
      <c r="B16" s="29"/>
      <c r="C16" s="29" t="s">
        <v>13</v>
      </c>
      <c r="D16" s="31">
        <v>822</v>
      </c>
      <c r="E16" s="32">
        <v>822.284415</v>
      </c>
      <c r="F16" s="32">
        <v>822.284415</v>
      </c>
      <c r="G16" s="32">
        <v>822.284415</v>
      </c>
      <c r="H16" s="32">
        <v>822.284415</v>
      </c>
      <c r="I16" s="32">
        <v>822.284415</v>
      </c>
      <c r="J16" s="32">
        <v>822.284415</v>
      </c>
      <c r="K16" s="32">
        <v>822.284415</v>
      </c>
      <c r="L16" s="32">
        <v>822.284415</v>
      </c>
      <c r="M16" s="32">
        <v>822.284415</v>
      </c>
      <c r="N16" s="32">
        <v>822.284415</v>
      </c>
    </row>
    <row r="17" spans="2:14" ht="12.75">
      <c r="B17" s="29"/>
      <c r="C17" s="29" t="s">
        <v>14</v>
      </c>
      <c r="D17" s="31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2:14" ht="12.75">
      <c r="B18" s="29"/>
      <c r="C18" s="28" t="s">
        <v>15</v>
      </c>
      <c r="D18" s="33">
        <f aca="true" t="shared" si="1" ref="D18:N18">SUM(D14:D17)</f>
        <v>61001</v>
      </c>
      <c r="E18" s="34">
        <f t="shared" si="1"/>
        <v>69703.80141500005</v>
      </c>
      <c r="F18" s="34">
        <f t="shared" si="1"/>
        <v>69751.80141500005</v>
      </c>
      <c r="G18" s="34">
        <f t="shared" si="1"/>
        <v>69754.80141500005</v>
      </c>
      <c r="H18" s="34">
        <f t="shared" si="1"/>
        <v>69754.80141500005</v>
      </c>
      <c r="I18" s="34">
        <f t="shared" si="1"/>
        <v>69754.80141500005</v>
      </c>
      <c r="J18" s="34">
        <f t="shared" si="1"/>
        <v>69754.80141500005</v>
      </c>
      <c r="K18" s="34">
        <f t="shared" si="1"/>
        <v>69754.80141500005</v>
      </c>
      <c r="L18" s="34">
        <f t="shared" si="1"/>
        <v>69754.80141500005</v>
      </c>
      <c r="M18" s="34">
        <f t="shared" si="1"/>
        <v>69754.80141500005</v>
      </c>
      <c r="N18" s="34">
        <f t="shared" si="1"/>
        <v>69754.80141500005</v>
      </c>
    </row>
    <row r="19" spans="2:14" ht="12.75">
      <c r="B19" s="29"/>
      <c r="C19" s="29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9"/>
      <c r="C20" s="29" t="s">
        <v>16</v>
      </c>
      <c r="D20" s="31">
        <v>625</v>
      </c>
      <c r="E20" s="32">
        <v>553</v>
      </c>
      <c r="F20" s="32">
        <v>553</v>
      </c>
      <c r="G20" s="32">
        <v>553</v>
      </c>
      <c r="H20" s="32">
        <v>553</v>
      </c>
      <c r="I20" s="32">
        <v>553</v>
      </c>
      <c r="J20" s="32">
        <v>553</v>
      </c>
      <c r="K20" s="32">
        <v>553</v>
      </c>
      <c r="L20" s="32">
        <v>553</v>
      </c>
      <c r="M20" s="32">
        <v>553</v>
      </c>
      <c r="N20" s="32">
        <v>553</v>
      </c>
    </row>
    <row r="21" spans="2:14" ht="12.75">
      <c r="B21" s="29"/>
      <c r="C21" s="29" t="s">
        <v>17</v>
      </c>
      <c r="D21" s="31">
        <v>2830</v>
      </c>
      <c r="E21" s="32">
        <v>2962</v>
      </c>
      <c r="F21" s="32">
        <v>2962</v>
      </c>
      <c r="G21" s="32">
        <v>2962</v>
      </c>
      <c r="H21" s="32">
        <v>2962</v>
      </c>
      <c r="I21" s="32">
        <v>2962</v>
      </c>
      <c r="J21" s="32">
        <v>2962</v>
      </c>
      <c r="K21" s="32">
        <v>2962</v>
      </c>
      <c r="L21" s="32">
        <v>2962</v>
      </c>
      <c r="M21" s="32">
        <v>2962</v>
      </c>
      <c r="N21" s="32">
        <v>2962</v>
      </c>
    </row>
    <row r="22" spans="2:14" ht="12.75">
      <c r="B22" s="29"/>
      <c r="C22" s="29" t="s">
        <v>18</v>
      </c>
      <c r="D22" s="31">
        <v>0</v>
      </c>
      <c r="E22" s="32">
        <v>0</v>
      </c>
      <c r="F22" s="32">
        <v>109.64</v>
      </c>
      <c r="G22" s="32">
        <v>146.28</v>
      </c>
      <c r="H22" s="32">
        <v>163.54</v>
      </c>
      <c r="I22" s="32">
        <v>180.8</v>
      </c>
      <c r="J22" s="32">
        <v>198.06</v>
      </c>
      <c r="K22" s="32">
        <v>198.06</v>
      </c>
      <c r="L22" s="32">
        <v>198.06</v>
      </c>
      <c r="M22" s="32">
        <v>198.06</v>
      </c>
      <c r="N22" s="32">
        <v>198.06</v>
      </c>
    </row>
    <row r="23" spans="2:14" ht="12.75">
      <c r="B23" s="29"/>
      <c r="C23" s="29" t="s">
        <v>19</v>
      </c>
      <c r="D23" s="31">
        <v>0</v>
      </c>
      <c r="E23" s="32">
        <v>260</v>
      </c>
      <c r="F23" s="32">
        <v>1940</v>
      </c>
      <c r="G23" s="32">
        <v>1940</v>
      </c>
      <c r="H23" s="32">
        <v>2720</v>
      </c>
      <c r="I23" s="32">
        <v>4880</v>
      </c>
      <c r="J23" s="32">
        <v>5500</v>
      </c>
      <c r="K23" s="32">
        <v>6780</v>
      </c>
      <c r="L23" s="32">
        <v>6780</v>
      </c>
      <c r="M23" s="32">
        <v>6780</v>
      </c>
      <c r="N23" s="32">
        <v>6780</v>
      </c>
    </row>
    <row r="24" spans="2:14" ht="12.75">
      <c r="B24" s="29"/>
      <c r="C24" s="29" t="s">
        <v>20</v>
      </c>
      <c r="D24" s="31">
        <v>70</v>
      </c>
      <c r="E24" s="32">
        <v>13.049999999999999</v>
      </c>
      <c r="F24" s="32">
        <v>65.42399999999999</v>
      </c>
      <c r="G24" s="32">
        <v>113.27399999999999</v>
      </c>
      <c r="H24" s="32">
        <v>130.84799999999998</v>
      </c>
      <c r="I24" s="32">
        <v>130.84799999999998</v>
      </c>
      <c r="J24" s="32">
        <v>130.84799999999998</v>
      </c>
      <c r="K24" s="32">
        <v>130.84799999999998</v>
      </c>
      <c r="L24" s="32">
        <v>130.84799999999998</v>
      </c>
      <c r="M24" s="32">
        <v>130.84799999999998</v>
      </c>
      <c r="N24" s="32">
        <v>130.84799999999998</v>
      </c>
    </row>
    <row r="25" spans="2:14" ht="12.75">
      <c r="B25" s="29"/>
      <c r="C25" s="28" t="s">
        <v>21</v>
      </c>
      <c r="D25" s="33">
        <f aca="true" t="shared" si="2" ref="D25:N25">SUM(D20:D24)+D18</f>
        <v>64526</v>
      </c>
      <c r="E25" s="34">
        <f t="shared" si="2"/>
        <v>73491.85141500006</v>
      </c>
      <c r="F25" s="34">
        <f t="shared" si="2"/>
        <v>75381.86541500005</v>
      </c>
      <c r="G25" s="34">
        <f t="shared" si="2"/>
        <v>75469.35541500006</v>
      </c>
      <c r="H25" s="34">
        <f t="shared" si="2"/>
        <v>76284.18941500006</v>
      </c>
      <c r="I25" s="34">
        <f t="shared" si="2"/>
        <v>78461.44941500005</v>
      </c>
      <c r="J25" s="34">
        <f t="shared" si="2"/>
        <v>79098.70941500005</v>
      </c>
      <c r="K25" s="34">
        <f t="shared" si="2"/>
        <v>80378.70941500005</v>
      </c>
      <c r="L25" s="34">
        <f t="shared" si="2"/>
        <v>80378.70941500005</v>
      </c>
      <c r="M25" s="34">
        <f t="shared" si="2"/>
        <v>80378.70941500005</v>
      </c>
      <c r="N25" s="34">
        <f t="shared" si="2"/>
        <v>80378.70941500005</v>
      </c>
    </row>
    <row r="26" spans="2:14" ht="12.75">
      <c r="B26" s="35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2:14" ht="12.75">
      <c r="B27" s="39"/>
      <c r="C27" s="40" t="s">
        <v>22</v>
      </c>
      <c r="D27" s="41">
        <v>317</v>
      </c>
      <c r="E27" s="42">
        <v>317</v>
      </c>
      <c r="F27" s="42">
        <v>317</v>
      </c>
      <c r="G27" s="42">
        <v>317</v>
      </c>
      <c r="H27" s="42">
        <v>317</v>
      </c>
      <c r="I27" s="42">
        <v>317</v>
      </c>
      <c r="J27" s="42">
        <v>317</v>
      </c>
      <c r="K27" s="42">
        <v>0</v>
      </c>
      <c r="L27" s="42">
        <v>0</v>
      </c>
      <c r="M27" s="42">
        <v>0</v>
      </c>
      <c r="N27" s="42">
        <v>0</v>
      </c>
    </row>
    <row r="28" spans="2:14" ht="12.75">
      <c r="B28" s="39"/>
      <c r="C28" s="40" t="s">
        <v>23</v>
      </c>
      <c r="D28" s="41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</row>
    <row r="29" spans="2:14" ht="12.75">
      <c r="B29" s="39"/>
      <c r="C29" s="43" t="s">
        <v>24</v>
      </c>
      <c r="D29" s="44">
        <f>D25-D27</f>
        <v>64209</v>
      </c>
      <c r="E29" s="45">
        <f aca="true" t="shared" si="3" ref="E29:N29">E25-E27</f>
        <v>73174.85141500006</v>
      </c>
      <c r="F29" s="45">
        <f t="shared" si="3"/>
        <v>75064.86541500005</v>
      </c>
      <c r="G29" s="45">
        <f t="shared" si="3"/>
        <v>75152.35541500006</v>
      </c>
      <c r="H29" s="45">
        <f t="shared" si="3"/>
        <v>75967.18941500006</v>
      </c>
      <c r="I29" s="45">
        <f t="shared" si="3"/>
        <v>78144.44941500005</v>
      </c>
      <c r="J29" s="45">
        <f t="shared" si="3"/>
        <v>78781.70941500005</v>
      </c>
      <c r="K29" s="45">
        <f t="shared" si="3"/>
        <v>80378.70941500005</v>
      </c>
      <c r="L29" s="45">
        <f t="shared" si="3"/>
        <v>80378.70941500005</v>
      </c>
      <c r="M29" s="45">
        <f t="shared" si="3"/>
        <v>80378.70941500005</v>
      </c>
      <c r="N29" s="45">
        <f t="shared" si="3"/>
        <v>80378.70941500005</v>
      </c>
    </row>
    <row r="30" spans="1:14" ht="12.75">
      <c r="A30" s="46"/>
      <c r="B30" s="35"/>
      <c r="C30" s="36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3:14" ht="12.75">
      <c r="C31" s="47" t="s">
        <v>25</v>
      </c>
      <c r="D31" s="48">
        <f aca="true" t="shared" si="4" ref="D31:N31">(D29-D11)/D11</f>
        <v>-0.010470345364019048</v>
      </c>
      <c r="E31" s="49">
        <f t="shared" si="4"/>
        <v>0.17481258694915283</v>
      </c>
      <c r="F31" s="49">
        <f t="shared" si="4"/>
        <v>0.17509192964232345</v>
      </c>
      <c r="G31" s="49">
        <f t="shared" si="4"/>
        <v>0.14230333018332067</v>
      </c>
      <c r="H31" s="49">
        <f t="shared" si="4"/>
        <v>0.11093684737174726</v>
      </c>
      <c r="I31" s="49">
        <f t="shared" si="4"/>
        <v>0.11267736701973323</v>
      </c>
      <c r="J31" s="49">
        <f t="shared" si="4"/>
        <v>0.09987309548951377</v>
      </c>
      <c r="K31" s="49">
        <f t="shared" si="4"/>
        <v>0.1075032603831666</v>
      </c>
      <c r="L31" s="49">
        <f t="shared" si="4"/>
        <v>0.09154374337304404</v>
      </c>
      <c r="M31" s="49">
        <f t="shared" si="4"/>
        <v>0.0772906041338964</v>
      </c>
      <c r="N31" s="49">
        <f t="shared" si="4"/>
        <v>0.06080875397696587</v>
      </c>
    </row>
    <row r="32" ht="12.75">
      <c r="C32" s="1" t="s">
        <v>26</v>
      </c>
    </row>
    <row r="34" ht="12.75">
      <c r="D34" s="51"/>
    </row>
    <row r="36" ht="12.75">
      <c r="C36" s="1" t="s">
        <v>32</v>
      </c>
    </row>
    <row r="38" spans="2:10" ht="12.75">
      <c r="B38" s="36"/>
      <c r="C38" s="36"/>
      <c r="D38" s="52"/>
      <c r="E38" s="53"/>
      <c r="F38" s="53"/>
      <c r="G38" s="35"/>
      <c r="H38" s="35"/>
      <c r="I38" s="35"/>
      <c r="J38" s="35"/>
    </row>
    <row r="39" spans="2:14" ht="12.75">
      <c r="B39" s="71" t="s">
        <v>27</v>
      </c>
      <c r="C39" s="71"/>
      <c r="D39" s="54"/>
      <c r="E39" s="55">
        <v>553</v>
      </c>
      <c r="F39" s="55">
        <f aca="true" t="shared" si="5" ref="F39:N39">F40+F41+F42</f>
        <v>11200.343700000001</v>
      </c>
      <c r="G39" s="55">
        <f t="shared" si="5"/>
        <v>12280.643699999999</v>
      </c>
      <c r="H39" s="55">
        <f t="shared" si="5"/>
        <v>15231.8642</v>
      </c>
      <c r="I39" s="55">
        <f t="shared" si="5"/>
        <v>15932.141199999998</v>
      </c>
      <c r="J39" s="55">
        <f t="shared" si="5"/>
        <v>18693.0752</v>
      </c>
      <c r="K39" s="55">
        <f t="shared" si="5"/>
        <v>19394.0752</v>
      </c>
      <c r="L39" s="55">
        <f t="shared" si="5"/>
        <v>19395.0752</v>
      </c>
      <c r="M39" s="55">
        <f t="shared" si="5"/>
        <v>22596.0752</v>
      </c>
      <c r="N39" s="55">
        <f t="shared" si="5"/>
        <v>22597.0752</v>
      </c>
    </row>
    <row r="40" spans="2:14" ht="12.75">
      <c r="B40" s="56"/>
      <c r="C40" s="57" t="s">
        <v>28</v>
      </c>
      <c r="D40" s="58"/>
      <c r="E40" s="59">
        <v>0</v>
      </c>
      <c r="F40" s="59">
        <f>'[1]SummerCapacities'!J559-'SummerSummary June31 2011'!F22</f>
        <v>2447.36</v>
      </c>
      <c r="G40" s="59">
        <f>'[1]SummerCapacities'!K559-'SummerSummary June31 2011'!G22</f>
        <v>2410.72</v>
      </c>
      <c r="H40" s="59">
        <f>'[1]SummerCapacities'!L559-'SummerSummary June31 2011'!H22</f>
        <v>2393.46</v>
      </c>
      <c r="I40" s="59">
        <f>'[1]SummerCapacities'!M559-'SummerSummary June31 2011'!I22</f>
        <v>2376.2</v>
      </c>
      <c r="J40" s="59">
        <f>'[1]SummerCapacities'!N559-'SummerSummary June31 2011'!J22</f>
        <v>2358.94</v>
      </c>
      <c r="K40" s="59">
        <f>'[1]SummerCapacities'!O559-'SummerSummary June31 2011'!K22</f>
        <v>2358.94</v>
      </c>
      <c r="L40" s="59">
        <f>'[1]SummerCapacities'!P559-'SummerSummary June31 2011'!L22</f>
        <v>2358.94</v>
      </c>
      <c r="M40" s="59">
        <f>'[1]SummerCapacities'!Q559-'SummerSummary June31 2011'!M22</f>
        <v>2358.94</v>
      </c>
      <c r="N40" s="59">
        <f>'[1]SummerCapacities'!R559-'SummerSummary June31 2011'!N22</f>
        <v>2358.94</v>
      </c>
    </row>
    <row r="41" spans="2:14" ht="12.75">
      <c r="B41" s="56"/>
      <c r="C41" s="56" t="s">
        <v>16</v>
      </c>
      <c r="D41" s="60"/>
      <c r="E41" s="59">
        <v>553</v>
      </c>
      <c r="F41" s="59">
        <v>553</v>
      </c>
      <c r="G41" s="59">
        <v>553</v>
      </c>
      <c r="H41" s="59">
        <v>553</v>
      </c>
      <c r="I41" s="59">
        <v>553</v>
      </c>
      <c r="J41" s="59">
        <v>553</v>
      </c>
      <c r="K41" s="59">
        <v>554</v>
      </c>
      <c r="L41" s="59">
        <v>555</v>
      </c>
      <c r="M41" s="59">
        <v>556</v>
      </c>
      <c r="N41" s="59">
        <v>557</v>
      </c>
    </row>
    <row r="42" spans="2:14" ht="12.75">
      <c r="B42" s="56"/>
      <c r="C42" s="57" t="s">
        <v>29</v>
      </c>
      <c r="D42" s="58"/>
      <c r="E42" s="59">
        <v>0</v>
      </c>
      <c r="F42" s="59">
        <f>'[1]SummerCapacities'!J589+'[1]SummerCapacities'!J632+0.087*('[1]SummerCapacities'!J601+'[1]SummerCapacities'!J729)</f>
        <v>8199.9837</v>
      </c>
      <c r="G42" s="59">
        <f>'[1]SummerCapacities'!K589+'[1]SummerCapacities'!K632+0.087*('[1]SummerCapacities'!K601+'[1]SummerCapacities'!K729)</f>
        <v>9316.9237</v>
      </c>
      <c r="H42" s="59">
        <f>'[1]SummerCapacities'!L589+'[1]SummerCapacities'!L632+0.087*('[1]SummerCapacities'!L601+'[1]SummerCapacities'!L729)</f>
        <v>12285.404199999999</v>
      </c>
      <c r="I42" s="59">
        <f>'[1]SummerCapacities'!M589+'[1]SummerCapacities'!M632+0.087*('[1]SummerCapacities'!M601+'[1]SummerCapacities'!M729)</f>
        <v>13002.9412</v>
      </c>
      <c r="J42" s="59">
        <f>'[1]SummerCapacities'!N589+'[1]SummerCapacities'!N632+0.087*('[1]SummerCapacities'!N601+'[1]SummerCapacities'!N729)</f>
        <v>15781.1352</v>
      </c>
      <c r="K42" s="59">
        <f>'[1]SummerCapacities'!O589+'[1]SummerCapacities'!O632+0.087*('[1]SummerCapacities'!O601+'[1]SummerCapacities'!O729)</f>
        <v>16481.1352</v>
      </c>
      <c r="L42" s="59">
        <f>'[1]SummerCapacities'!P589+'[1]SummerCapacities'!P632+0.087*('[1]SummerCapacities'!P601+'[1]SummerCapacities'!P729)</f>
        <v>16481.1352</v>
      </c>
      <c r="M42" s="59">
        <f>'[1]SummerCapacities'!Q589+'[1]SummerCapacities'!Q632+0.087*('[1]SummerCapacities'!Q601+'[1]SummerCapacities'!Q729)</f>
        <v>19681.1352</v>
      </c>
      <c r="N42" s="59">
        <f>'[1]SummerCapacities'!R589+'[1]SummerCapacities'!R632+0.087*('[1]SummerCapacities'!R601+'[1]SummerCapacities'!R729)</f>
        <v>19681.1352</v>
      </c>
    </row>
    <row r="43" spans="3:10" ht="12.75" customHeight="1">
      <c r="C43" s="36"/>
      <c r="D43" s="52"/>
      <c r="E43" s="38"/>
      <c r="F43" s="38"/>
      <c r="G43" s="38"/>
      <c r="H43" s="38"/>
      <c r="I43" s="38"/>
      <c r="J43" s="38"/>
    </row>
    <row r="44" spans="3:10" ht="12.75" customHeight="1">
      <c r="C44" s="36"/>
      <c r="D44" s="52"/>
      <c r="E44" s="38"/>
      <c r="F44" s="38"/>
      <c r="G44" s="38"/>
      <c r="H44" s="38"/>
      <c r="I44" s="38"/>
      <c r="J44" s="38"/>
    </row>
    <row r="45" spans="3:10" ht="12.75" customHeight="1">
      <c r="C45" s="36"/>
      <c r="D45" s="52"/>
      <c r="E45" s="38"/>
      <c r="F45" s="38"/>
      <c r="G45" s="38"/>
      <c r="H45" s="38"/>
      <c r="I45" s="38"/>
      <c r="J45" s="38"/>
    </row>
    <row r="46" spans="3:10" ht="12.75" customHeight="1">
      <c r="C46" s="36"/>
      <c r="D46" s="52"/>
      <c r="E46" s="38"/>
      <c r="F46" s="38"/>
      <c r="G46" s="38"/>
      <c r="H46" s="38"/>
      <c r="I46" s="38"/>
      <c r="J46" s="38"/>
    </row>
    <row r="47" spans="2:10" ht="12.75" customHeight="1">
      <c r="B47" s="61"/>
      <c r="C47" s="36"/>
      <c r="D47" s="52"/>
      <c r="E47" s="38"/>
      <c r="F47" s="38"/>
      <c r="G47" s="38"/>
      <c r="H47" s="38"/>
      <c r="I47" s="38"/>
      <c r="J47" s="38"/>
    </row>
    <row r="48" spans="2:10" ht="12.75">
      <c r="B48" s="62"/>
      <c r="C48" s="47"/>
      <c r="D48" s="63"/>
      <c r="E48" s="64"/>
      <c r="F48" s="64"/>
      <c r="G48" s="64"/>
      <c r="H48" s="64"/>
      <c r="I48" s="64"/>
      <c r="J48" s="64"/>
    </row>
    <row r="49" spans="2:10" ht="14.25" customHeight="1">
      <c r="B49" s="61"/>
      <c r="C49" s="61"/>
      <c r="E49" s="65"/>
      <c r="F49" s="65"/>
      <c r="G49" s="65"/>
      <c r="H49" s="65"/>
      <c r="I49" s="65"/>
      <c r="J49" s="65"/>
    </row>
    <row r="50" spans="2:14" ht="25.5" customHeight="1">
      <c r="B50" s="69" t="s">
        <v>30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2:29" ht="25.5" customHeight="1">
      <c r="B51" s="70" t="s">
        <v>31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W51" s="66"/>
      <c r="X51" s="66"/>
      <c r="Y51" s="66"/>
      <c r="Z51" s="66"/>
      <c r="AA51" s="66"/>
      <c r="AB51" s="66"/>
      <c r="AC51" s="66"/>
    </row>
    <row r="52" spans="2:10" ht="12.75" customHeight="1">
      <c r="B52" s="67"/>
      <c r="C52" s="67"/>
      <c r="D52" s="68"/>
      <c r="E52" s="67"/>
      <c r="F52" s="67"/>
      <c r="G52" s="67"/>
      <c r="H52" s="67"/>
      <c r="I52" s="67"/>
      <c r="J52" s="67"/>
    </row>
    <row r="53" spans="2:10" ht="12.75" customHeight="1">
      <c r="B53" s="67"/>
      <c r="C53" s="67"/>
      <c r="D53" s="68"/>
      <c r="E53" s="67"/>
      <c r="F53" s="67"/>
      <c r="G53" s="67"/>
      <c r="H53" s="67"/>
      <c r="I53" s="67"/>
      <c r="J53" s="67"/>
    </row>
    <row r="54" ht="12.75" customHeight="1"/>
    <row r="55" ht="12.75" customHeight="1"/>
    <row r="56" ht="12.75" customHeight="1"/>
    <row r="57" ht="12.75" customHeight="1"/>
    <row r="58" ht="12.75" customHeight="1"/>
    <row r="130" spans="5:14" s="1" customFormat="1" ht="12.75">
      <c r="E130" s="1">
        <f aca="true" t="shared" si="6" ref="E130:N130">1.1375*E11</f>
        <v>70850.78455</v>
      </c>
      <c r="F130" s="1">
        <f t="shared" si="6"/>
        <v>72663.49317500001</v>
      </c>
      <c r="G130" s="1">
        <f t="shared" si="6"/>
        <v>74836.3434</v>
      </c>
      <c r="H130" s="1">
        <f t="shared" si="6"/>
        <v>77783.60954</v>
      </c>
      <c r="I130" s="1">
        <f t="shared" si="6"/>
        <v>79887.76786899999</v>
      </c>
      <c r="J130" s="1">
        <f t="shared" si="6"/>
        <v>81476.8493084</v>
      </c>
      <c r="K130" s="1">
        <f t="shared" si="6"/>
        <v>82555.76776173999</v>
      </c>
      <c r="L130" s="1">
        <f t="shared" si="6"/>
        <v>83762.819872914</v>
      </c>
      <c r="M130" s="1">
        <f t="shared" si="6"/>
        <v>84871.0474302054</v>
      </c>
      <c r="N130" s="1">
        <f t="shared" si="6"/>
        <v>86189.69405822593</v>
      </c>
    </row>
  </sheetData>
  <sheetProtection/>
  <mergeCells count="7">
    <mergeCell ref="B1:N1"/>
    <mergeCell ref="B2:N2"/>
    <mergeCell ref="B50:N50"/>
    <mergeCell ref="B51:N51"/>
    <mergeCell ref="B39:C39"/>
    <mergeCell ref="B3:I3"/>
    <mergeCell ref="B4:I4"/>
  </mergeCells>
  <conditionalFormatting sqref="D14">
    <cfRule type="expression" priority="11" dxfId="22" stopIfTrue="1">
      <formula>D14&lt;E14-0.5</formula>
    </cfRule>
  </conditionalFormatting>
  <conditionalFormatting sqref="D15">
    <cfRule type="expression" priority="10" dxfId="22" stopIfTrue="1">
      <formula>D15&lt;E15-0.5</formula>
    </cfRule>
  </conditionalFormatting>
  <conditionalFormatting sqref="D18">
    <cfRule type="expression" priority="9" dxfId="22" stopIfTrue="1">
      <formula>D18&lt;E18-0.5</formula>
    </cfRule>
  </conditionalFormatting>
  <conditionalFormatting sqref="D21">
    <cfRule type="expression" priority="8" dxfId="22" stopIfTrue="1">
      <formula>D21&lt;E21-0.5</formula>
    </cfRule>
  </conditionalFormatting>
  <conditionalFormatting sqref="D23">
    <cfRule type="expression" priority="7" dxfId="22" stopIfTrue="1">
      <formula>D23&lt;E23-0.5</formula>
    </cfRule>
  </conditionalFormatting>
  <conditionalFormatting sqref="D24">
    <cfRule type="expression" priority="6" dxfId="22" stopIfTrue="1">
      <formula>D24&lt;E24-0.5</formula>
    </cfRule>
  </conditionalFormatting>
  <conditionalFormatting sqref="D25">
    <cfRule type="expression" priority="5" dxfId="22" stopIfTrue="1">
      <formula>D25&lt;E25-0.5</formula>
    </cfRule>
  </conditionalFormatting>
  <conditionalFormatting sqref="D29">
    <cfRule type="expression" priority="4" dxfId="22" stopIfTrue="1">
      <formula>D29&lt;E29-0.5</formula>
    </cfRule>
  </conditionalFormatting>
  <conditionalFormatting sqref="D31">
    <cfRule type="expression" priority="3" dxfId="22" stopIfTrue="1">
      <formula>D31&lt;E31-0.5</formula>
    </cfRule>
  </conditionalFormatting>
  <conditionalFormatting sqref="D39">
    <cfRule type="expression" priority="2" dxfId="22" stopIfTrue="1">
      <formula>D39&lt;E39-0.5</formula>
    </cfRule>
  </conditionalFormatting>
  <conditionalFormatting sqref="D41">
    <cfRule type="expression" priority="1" dxfId="22" stopIfTrue="1">
      <formula>D41&lt;E41-0.5</formula>
    </cfRule>
  </conditionalFormatting>
  <printOptions horizontalCentered="1" verticalCentered="1"/>
  <pageMargins left="0.75" right="0.75" top="1" bottom="1" header="0.5" footer="0.5"/>
  <pageSetup fitToHeight="2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130"/>
  <sheetViews>
    <sheetView showGridLines="0" tabSelected="1" zoomScale="85" zoomScaleNormal="85" zoomScalePageLayoutView="0" workbookViewId="0" topLeftCell="A1">
      <selection activeCell="J35" sqref="J35"/>
    </sheetView>
  </sheetViews>
  <sheetFormatPr defaultColWidth="9.140625" defaultRowHeight="15"/>
  <cols>
    <col min="1" max="2" width="3.00390625" style="1" customWidth="1"/>
    <col min="3" max="3" width="56.7109375" style="1" customWidth="1"/>
    <col min="4" max="4" width="10.8515625" style="50" bestFit="1" customWidth="1"/>
    <col min="5" max="14" width="9.00390625" style="1" customWidth="1"/>
    <col min="15" max="21" width="8.421875" style="1" customWidth="1"/>
    <col min="22" max="23" width="9.140625" style="1" customWidth="1"/>
    <col min="24" max="24" width="14.421875" style="1" customWidth="1"/>
    <col min="25" max="16384" width="9.140625" style="1" customWidth="1"/>
  </cols>
  <sheetData>
    <row r="1" spans="2:14" ht="54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7.75" customHeight="1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8" ht="20.25" customHeight="1">
      <c r="B3" s="72"/>
      <c r="C3" s="73"/>
      <c r="D3" s="73"/>
      <c r="E3" s="73"/>
      <c r="F3" s="73"/>
      <c r="G3" s="73"/>
      <c r="H3" s="73"/>
      <c r="I3" s="73"/>
      <c r="J3" s="2"/>
      <c r="K3" s="3"/>
      <c r="L3" s="3"/>
      <c r="M3" s="3"/>
      <c r="N3" s="3"/>
      <c r="O3" s="3"/>
      <c r="P3" s="3"/>
      <c r="Q3" s="3"/>
      <c r="R3" s="3"/>
    </row>
    <row r="4" spans="2:18" ht="12.75" customHeight="1">
      <c r="B4" s="74"/>
      <c r="C4" s="74"/>
      <c r="D4" s="74"/>
      <c r="E4" s="74"/>
      <c r="F4" s="74"/>
      <c r="G4" s="74"/>
      <c r="H4" s="74"/>
      <c r="I4" s="74"/>
      <c r="J4" s="4"/>
      <c r="K4" s="5"/>
      <c r="L4" s="5"/>
      <c r="M4" s="5"/>
      <c r="N4" s="5"/>
      <c r="O4" s="5"/>
      <c r="P4" s="5"/>
      <c r="Q4" s="5"/>
      <c r="R4" s="5"/>
    </row>
    <row r="5" spans="1:17" s="11" customFormat="1" ht="12.75" customHeight="1">
      <c r="A5" s="6"/>
      <c r="B5" s="7" t="s">
        <v>2</v>
      </c>
      <c r="C5" s="8"/>
      <c r="D5" s="9" t="s">
        <v>3</v>
      </c>
      <c r="E5" s="10">
        <v>2011</v>
      </c>
      <c r="F5" s="10">
        <v>2012</v>
      </c>
      <c r="G5" s="10">
        <v>2013</v>
      </c>
      <c r="H5" s="10">
        <v>2014</v>
      </c>
      <c r="I5" s="10">
        <v>2015</v>
      </c>
      <c r="J5" s="10">
        <v>2016</v>
      </c>
      <c r="K5" s="10">
        <v>2017</v>
      </c>
      <c r="L5" s="10">
        <v>2018</v>
      </c>
      <c r="M5" s="10">
        <v>2019</v>
      </c>
      <c r="N5" s="10">
        <v>2020</v>
      </c>
      <c r="O5" s="6"/>
      <c r="P5" s="6"/>
      <c r="Q5" s="6"/>
    </row>
    <row r="6" spans="2:14" ht="12.75" customHeight="1">
      <c r="B6" s="12"/>
      <c r="C6" s="13" t="s">
        <v>4</v>
      </c>
      <c r="D6" s="14">
        <v>66500</v>
      </c>
      <c r="E6" s="15">
        <v>63898</v>
      </c>
      <c r="F6" s="15">
        <v>65665</v>
      </c>
      <c r="G6" s="15">
        <v>67757</v>
      </c>
      <c r="H6" s="15">
        <v>70540</v>
      </c>
      <c r="I6" s="16">
        <v>72591</v>
      </c>
      <c r="J6" s="15">
        <v>74198</v>
      </c>
      <c r="K6" s="15">
        <v>75365</v>
      </c>
      <c r="L6" s="15">
        <v>76654</v>
      </c>
      <c r="M6" s="15">
        <v>77866</v>
      </c>
      <c r="N6" s="15">
        <v>79274</v>
      </c>
    </row>
    <row r="7" spans="2:14" s="17" customFormat="1" ht="13.5" customHeight="1">
      <c r="B7" s="18"/>
      <c r="C7" s="19" t="s">
        <v>5</v>
      </c>
      <c r="D7" s="20">
        <v>1063</v>
      </c>
      <c r="E7" s="16">
        <v>1063</v>
      </c>
      <c r="F7" s="16">
        <v>1063</v>
      </c>
      <c r="G7" s="16">
        <v>1063</v>
      </c>
      <c r="H7" s="16">
        <v>1063</v>
      </c>
      <c r="I7" s="16">
        <v>1063</v>
      </c>
      <c r="J7" s="16">
        <v>1063</v>
      </c>
      <c r="K7" s="16">
        <v>1063</v>
      </c>
      <c r="L7" s="16">
        <v>1063</v>
      </c>
      <c r="M7" s="16">
        <v>1063</v>
      </c>
      <c r="N7" s="16">
        <v>1063</v>
      </c>
    </row>
    <row r="8" spans="2:14" ht="12.75">
      <c r="B8" s="18"/>
      <c r="C8" s="19" t="s">
        <v>6</v>
      </c>
      <c r="D8" s="21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2:14" ht="12.75">
      <c r="B9" s="18"/>
      <c r="C9" s="22" t="s">
        <v>7</v>
      </c>
      <c r="D9" s="14">
        <v>420.8</v>
      </c>
      <c r="E9" s="23">
        <v>420.8</v>
      </c>
      <c r="F9" s="23">
        <v>462.88000000000005</v>
      </c>
      <c r="G9" s="23">
        <v>509.1680000000001</v>
      </c>
      <c r="H9" s="23">
        <v>560.0848000000002</v>
      </c>
      <c r="I9" s="23">
        <v>616.0932800000003</v>
      </c>
      <c r="J9" s="23">
        <v>677.7026080000004</v>
      </c>
      <c r="K9" s="23">
        <v>745.4728688000005</v>
      </c>
      <c r="L9" s="23">
        <v>820.0201556800006</v>
      </c>
      <c r="M9" s="23">
        <v>902.0221712480007</v>
      </c>
      <c r="N9" s="23">
        <v>992.224388372801</v>
      </c>
    </row>
    <row r="10" spans="2:14" ht="12.75">
      <c r="B10" s="18"/>
      <c r="C10" s="22" t="s">
        <v>8</v>
      </c>
      <c r="D10" s="14">
        <v>127.796</v>
      </c>
      <c r="E10" s="23">
        <v>127.796</v>
      </c>
      <c r="F10" s="23">
        <v>259.12600000000003</v>
      </c>
      <c r="G10" s="23">
        <v>394.64000000000004</v>
      </c>
      <c r="H10" s="23">
        <v>535.72</v>
      </c>
      <c r="I10" s="23">
        <v>680.902</v>
      </c>
      <c r="J10" s="23">
        <v>829.298</v>
      </c>
      <c r="K10" s="23">
        <v>980.028</v>
      </c>
      <c r="L10" s="23">
        <v>1133.336</v>
      </c>
      <c r="M10" s="23">
        <v>1289.068</v>
      </c>
      <c r="N10" s="23">
        <v>1447.616</v>
      </c>
    </row>
    <row r="11" spans="2:14" ht="12.75">
      <c r="B11" s="19"/>
      <c r="C11" s="24" t="s">
        <v>9</v>
      </c>
      <c r="D11" s="25">
        <f aca="true" t="shared" si="0" ref="D11:N11">D6-D7-D9-D10</f>
        <v>64888.403999999995</v>
      </c>
      <c r="E11" s="26">
        <f t="shared" si="0"/>
        <v>62286.403999999995</v>
      </c>
      <c r="F11" s="26">
        <f t="shared" si="0"/>
        <v>63879.994000000006</v>
      </c>
      <c r="G11" s="26">
        <f t="shared" si="0"/>
        <v>65790.192</v>
      </c>
      <c r="H11" s="26">
        <f t="shared" si="0"/>
        <v>68381.1952</v>
      </c>
      <c r="I11" s="26">
        <f t="shared" si="0"/>
        <v>70231.00472</v>
      </c>
      <c r="J11" s="26">
        <f t="shared" si="0"/>
        <v>71627.999392</v>
      </c>
      <c r="K11" s="26">
        <f t="shared" si="0"/>
        <v>72576.49913119999</v>
      </c>
      <c r="L11" s="26">
        <f t="shared" si="0"/>
        <v>73637.64384432</v>
      </c>
      <c r="M11" s="26">
        <f t="shared" si="0"/>
        <v>74611.909828752</v>
      </c>
      <c r="N11" s="26">
        <f t="shared" si="0"/>
        <v>75771.1596116272</v>
      </c>
    </row>
    <row r="12" ht="12.75">
      <c r="D12" s="27"/>
    </row>
    <row r="13" spans="2:14" ht="12.75">
      <c r="B13" s="28" t="s">
        <v>10</v>
      </c>
      <c r="C13" s="29"/>
      <c r="D13" s="30" t="s">
        <v>3</v>
      </c>
      <c r="E13" s="28">
        <v>2010</v>
      </c>
      <c r="F13" s="28">
        <v>2011</v>
      </c>
      <c r="G13" s="28">
        <v>2012</v>
      </c>
      <c r="H13" s="28">
        <v>2013</v>
      </c>
      <c r="I13" s="28">
        <v>2014</v>
      </c>
      <c r="J13" s="28">
        <v>2015</v>
      </c>
      <c r="K13" s="28">
        <v>2016</v>
      </c>
      <c r="L13" s="28">
        <v>2017</v>
      </c>
      <c r="M13" s="28">
        <v>2018</v>
      </c>
      <c r="N13" s="28">
        <v>2019</v>
      </c>
    </row>
    <row r="14" spans="2:14" ht="12.75">
      <c r="B14" s="29"/>
      <c r="C14" s="29" t="s">
        <v>11</v>
      </c>
      <c r="D14" s="31">
        <v>57094</v>
      </c>
      <c r="E14" s="32">
        <v>63858.51700000004</v>
      </c>
      <c r="F14" s="32">
        <v>63858.51700000004</v>
      </c>
      <c r="G14" s="32">
        <v>63858.51700000004</v>
      </c>
      <c r="H14" s="32">
        <v>63858.51700000004</v>
      </c>
      <c r="I14" s="32">
        <v>63858.51700000004</v>
      </c>
      <c r="J14" s="32">
        <v>63858.51700000004</v>
      </c>
      <c r="K14" s="32">
        <v>63858.51700000004</v>
      </c>
      <c r="L14" s="32">
        <v>63858.51700000004</v>
      </c>
      <c r="M14" s="32">
        <v>63858.51700000004</v>
      </c>
      <c r="N14" s="32">
        <v>63858.51700000004</v>
      </c>
    </row>
    <row r="15" spans="2:14" ht="12.75">
      <c r="B15" s="29"/>
      <c r="C15" s="29" t="s">
        <v>12</v>
      </c>
      <c r="D15" s="31">
        <v>3581</v>
      </c>
      <c r="E15" s="32">
        <v>5023</v>
      </c>
      <c r="F15" s="32">
        <v>5071</v>
      </c>
      <c r="G15" s="32">
        <v>5074</v>
      </c>
      <c r="H15" s="32">
        <v>5074</v>
      </c>
      <c r="I15" s="32">
        <v>5074</v>
      </c>
      <c r="J15" s="32">
        <v>5074</v>
      </c>
      <c r="K15" s="32">
        <v>5074</v>
      </c>
      <c r="L15" s="32">
        <v>5074</v>
      </c>
      <c r="M15" s="32">
        <v>5074</v>
      </c>
      <c r="N15" s="32">
        <v>5074</v>
      </c>
    </row>
    <row r="16" spans="2:14" ht="12.75">
      <c r="B16" s="29"/>
      <c r="C16" s="29" t="s">
        <v>13</v>
      </c>
      <c r="D16" s="31">
        <v>822</v>
      </c>
      <c r="E16" s="32">
        <v>822.284415</v>
      </c>
      <c r="F16" s="32">
        <v>822.284415</v>
      </c>
      <c r="G16" s="32">
        <v>822.284415</v>
      </c>
      <c r="H16" s="32">
        <v>822.284415</v>
      </c>
      <c r="I16" s="32">
        <v>822.284415</v>
      </c>
      <c r="J16" s="32">
        <v>822.284415</v>
      </c>
      <c r="K16" s="32">
        <v>822.284415</v>
      </c>
      <c r="L16" s="32">
        <v>822.284415</v>
      </c>
      <c r="M16" s="32">
        <v>822.284415</v>
      </c>
      <c r="N16" s="32">
        <v>822.284415</v>
      </c>
    </row>
    <row r="17" spans="2:14" ht="12.75">
      <c r="B17" s="29"/>
      <c r="C17" s="29" t="s">
        <v>14</v>
      </c>
      <c r="D17" s="31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2:14" ht="12.75">
      <c r="B18" s="29"/>
      <c r="C18" s="28" t="s">
        <v>15</v>
      </c>
      <c r="D18" s="33">
        <f aca="true" t="shared" si="1" ref="D18:N18">SUM(D14:D17)</f>
        <v>61497</v>
      </c>
      <c r="E18" s="34">
        <f t="shared" si="1"/>
        <v>69703.80141500005</v>
      </c>
      <c r="F18" s="34">
        <f t="shared" si="1"/>
        <v>69751.80141500005</v>
      </c>
      <c r="G18" s="34">
        <f t="shared" si="1"/>
        <v>69754.80141500005</v>
      </c>
      <c r="H18" s="34">
        <f t="shared" si="1"/>
        <v>69754.80141500005</v>
      </c>
      <c r="I18" s="34">
        <f t="shared" si="1"/>
        <v>69754.80141500005</v>
      </c>
      <c r="J18" s="34">
        <f t="shared" si="1"/>
        <v>69754.80141500005</v>
      </c>
      <c r="K18" s="34">
        <f t="shared" si="1"/>
        <v>69754.80141500005</v>
      </c>
      <c r="L18" s="34">
        <f t="shared" si="1"/>
        <v>69754.80141500005</v>
      </c>
      <c r="M18" s="34">
        <f t="shared" si="1"/>
        <v>69754.80141500005</v>
      </c>
      <c r="N18" s="34">
        <f t="shared" si="1"/>
        <v>69754.80141500005</v>
      </c>
    </row>
    <row r="19" spans="2:14" ht="12.75">
      <c r="B19" s="29"/>
      <c r="C19" s="29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9"/>
      <c r="C20" s="29" t="s">
        <v>16</v>
      </c>
      <c r="D20" s="31">
        <v>730.5433030836284</v>
      </c>
      <c r="E20" s="32">
        <v>553</v>
      </c>
      <c r="F20" s="32">
        <v>553</v>
      </c>
      <c r="G20" s="32">
        <v>553</v>
      </c>
      <c r="H20" s="32">
        <v>553</v>
      </c>
      <c r="I20" s="32">
        <v>553</v>
      </c>
      <c r="J20" s="32">
        <v>553</v>
      </c>
      <c r="K20" s="32">
        <v>553</v>
      </c>
      <c r="L20" s="32">
        <v>553</v>
      </c>
      <c r="M20" s="32">
        <v>553</v>
      </c>
      <c r="N20" s="32">
        <v>553</v>
      </c>
    </row>
    <row r="21" spans="2:14" ht="12.75">
      <c r="B21" s="29"/>
      <c r="C21" s="29" t="s">
        <v>17</v>
      </c>
      <c r="D21" s="31">
        <v>2861.2990112304688</v>
      </c>
      <c r="E21" s="32">
        <f>'[1]SummerCapacities'!I448</f>
        <v>2962</v>
      </c>
      <c r="F21" s="32">
        <f>'[1]SummerCapacities'!J448</f>
        <v>2962</v>
      </c>
      <c r="G21" s="32">
        <f>'[1]SummerCapacities'!K448</f>
        <v>2962</v>
      </c>
      <c r="H21" s="32">
        <f>'[1]SummerCapacities'!L448</f>
        <v>2962</v>
      </c>
      <c r="I21" s="32">
        <f>'[1]SummerCapacities'!M448</f>
        <v>2962</v>
      </c>
      <c r="J21" s="32">
        <f>'[1]SummerCapacities'!N448</f>
        <v>2962</v>
      </c>
      <c r="K21" s="32">
        <f>'[1]SummerCapacities'!O448</f>
        <v>2962</v>
      </c>
      <c r="L21" s="32">
        <f>'[1]SummerCapacities'!P448</f>
        <v>2962</v>
      </c>
      <c r="M21" s="32">
        <f>'[1]SummerCapacities'!Q448</f>
        <v>2962</v>
      </c>
      <c r="N21" s="32">
        <f>'[1]SummerCapacities'!R448</f>
        <v>2962</v>
      </c>
    </row>
    <row r="22" spans="2:14" ht="12.75">
      <c r="B22" s="29"/>
      <c r="C22" s="29" t="s">
        <v>18</v>
      </c>
      <c r="D22" s="31">
        <v>0</v>
      </c>
      <c r="E22" s="32">
        <v>0</v>
      </c>
      <c r="F22" s="32">
        <v>109.64</v>
      </c>
      <c r="G22" s="32">
        <v>146.28</v>
      </c>
      <c r="H22" s="32">
        <v>163.54</v>
      </c>
      <c r="I22" s="32">
        <v>180.8</v>
      </c>
      <c r="J22" s="32">
        <v>198.06</v>
      </c>
      <c r="K22" s="32">
        <v>198.06</v>
      </c>
      <c r="L22" s="32">
        <v>198.06</v>
      </c>
      <c r="M22" s="32">
        <v>198.06</v>
      </c>
      <c r="N22" s="32">
        <v>198.06</v>
      </c>
    </row>
    <row r="23" spans="2:14" ht="12.75">
      <c r="B23" s="29"/>
      <c r="C23" s="29" t="s">
        <v>19</v>
      </c>
      <c r="D23" s="31">
        <v>0</v>
      </c>
      <c r="E23" s="32">
        <v>260</v>
      </c>
      <c r="F23" s="32">
        <v>1940</v>
      </c>
      <c r="G23" s="32">
        <v>1940</v>
      </c>
      <c r="H23" s="32">
        <v>2720</v>
      </c>
      <c r="I23" s="32">
        <v>4880</v>
      </c>
      <c r="J23" s="32">
        <v>5500</v>
      </c>
      <c r="K23" s="32">
        <v>6780</v>
      </c>
      <c r="L23" s="32">
        <v>6780</v>
      </c>
      <c r="M23" s="32">
        <v>6780</v>
      </c>
      <c r="N23" s="32">
        <v>6780</v>
      </c>
    </row>
    <row r="24" spans="2:14" ht="12.75">
      <c r="B24" s="29"/>
      <c r="C24" s="29" t="s">
        <v>20</v>
      </c>
      <c r="D24" s="31">
        <v>92.1259994506836</v>
      </c>
      <c r="E24" s="32">
        <v>13.049999999999999</v>
      </c>
      <c r="F24" s="32">
        <v>65.42399999999999</v>
      </c>
      <c r="G24" s="32">
        <v>113.27399999999999</v>
      </c>
      <c r="H24" s="32">
        <v>130.84799999999998</v>
      </c>
      <c r="I24" s="32">
        <v>130.84799999999998</v>
      </c>
      <c r="J24" s="32">
        <v>130.84799999999998</v>
      </c>
      <c r="K24" s="32">
        <v>130.84799999999998</v>
      </c>
      <c r="L24" s="32">
        <v>130.84799999999998</v>
      </c>
      <c r="M24" s="32">
        <v>130.84799999999998</v>
      </c>
      <c r="N24" s="32">
        <v>130.84799999999998</v>
      </c>
    </row>
    <row r="25" spans="2:14" ht="12.75">
      <c r="B25" s="29"/>
      <c r="C25" s="28" t="s">
        <v>21</v>
      </c>
      <c r="D25" s="33">
        <f aca="true" t="shared" si="2" ref="D25:N25">SUM(D20:D24)+D18</f>
        <v>65180.96831376478</v>
      </c>
      <c r="E25" s="34">
        <f t="shared" si="2"/>
        <v>73491.85141500006</v>
      </c>
      <c r="F25" s="34">
        <f t="shared" si="2"/>
        <v>75381.86541500005</v>
      </c>
      <c r="G25" s="34">
        <f t="shared" si="2"/>
        <v>75469.35541500006</v>
      </c>
      <c r="H25" s="34">
        <f t="shared" si="2"/>
        <v>76284.18941500006</v>
      </c>
      <c r="I25" s="34">
        <f t="shared" si="2"/>
        <v>78461.44941500005</v>
      </c>
      <c r="J25" s="34">
        <f t="shared" si="2"/>
        <v>79098.70941500005</v>
      </c>
      <c r="K25" s="34">
        <f t="shared" si="2"/>
        <v>80378.70941500005</v>
      </c>
      <c r="L25" s="34">
        <f t="shared" si="2"/>
        <v>80378.70941500005</v>
      </c>
      <c r="M25" s="34">
        <f t="shared" si="2"/>
        <v>80378.70941500005</v>
      </c>
      <c r="N25" s="34">
        <f t="shared" si="2"/>
        <v>80378.70941500005</v>
      </c>
    </row>
    <row r="26" spans="2:14" ht="12.75">
      <c r="B26" s="35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2:14" ht="12.75">
      <c r="B27" s="39"/>
      <c r="C27" s="40" t="s">
        <v>22</v>
      </c>
      <c r="D27" s="41">
        <v>317</v>
      </c>
      <c r="E27" s="42">
        <v>317</v>
      </c>
      <c r="F27" s="42">
        <v>317</v>
      </c>
      <c r="G27" s="42">
        <v>317</v>
      </c>
      <c r="H27" s="42">
        <v>317</v>
      </c>
      <c r="I27" s="42">
        <v>317</v>
      </c>
      <c r="J27" s="42">
        <v>317</v>
      </c>
      <c r="K27" s="42">
        <v>0</v>
      </c>
      <c r="L27" s="42">
        <v>0</v>
      </c>
      <c r="M27" s="42">
        <v>0</v>
      </c>
      <c r="N27" s="42">
        <v>0</v>
      </c>
    </row>
    <row r="28" spans="2:14" ht="12.75">
      <c r="B28" s="39"/>
      <c r="C28" s="40" t="s">
        <v>23</v>
      </c>
      <c r="D28" s="41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</row>
    <row r="29" spans="2:14" ht="12.75">
      <c r="B29" s="39"/>
      <c r="C29" s="43" t="s">
        <v>24</v>
      </c>
      <c r="D29" s="44">
        <f aca="true" t="shared" si="3" ref="D29:N29">D25-D27</f>
        <v>64863.96831376478</v>
      </c>
      <c r="E29" s="45">
        <f t="shared" si="3"/>
        <v>73174.85141500006</v>
      </c>
      <c r="F29" s="45">
        <f t="shared" si="3"/>
        <v>75064.86541500005</v>
      </c>
      <c r="G29" s="45">
        <f t="shared" si="3"/>
        <v>75152.35541500006</v>
      </c>
      <c r="H29" s="45">
        <f t="shared" si="3"/>
        <v>75967.18941500006</v>
      </c>
      <c r="I29" s="45">
        <f t="shared" si="3"/>
        <v>78144.44941500005</v>
      </c>
      <c r="J29" s="45">
        <f t="shared" si="3"/>
        <v>78781.70941500005</v>
      </c>
      <c r="K29" s="45">
        <f t="shared" si="3"/>
        <v>80378.70941500005</v>
      </c>
      <c r="L29" s="45">
        <f t="shared" si="3"/>
        <v>80378.70941500005</v>
      </c>
      <c r="M29" s="45">
        <f t="shared" si="3"/>
        <v>80378.70941500005</v>
      </c>
      <c r="N29" s="45">
        <f t="shared" si="3"/>
        <v>80378.70941500005</v>
      </c>
    </row>
    <row r="30" spans="1:14" ht="12.75">
      <c r="A30" s="46"/>
      <c r="B30" s="35"/>
      <c r="C30" s="36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3:14" ht="12.75">
      <c r="C31" s="47" t="s">
        <v>25</v>
      </c>
      <c r="D31" s="48">
        <f aca="true" t="shared" si="4" ref="D31:N31">(D29-D11)/D11</f>
        <v>-0.000376580170398616</v>
      </c>
      <c r="E31" s="49">
        <f t="shared" si="4"/>
        <v>0.17481258694915283</v>
      </c>
      <c r="F31" s="49">
        <f t="shared" si="4"/>
        <v>0.17509192964232345</v>
      </c>
      <c r="G31" s="49">
        <f t="shared" si="4"/>
        <v>0.14230333018332067</v>
      </c>
      <c r="H31" s="49">
        <f t="shared" si="4"/>
        <v>0.11093684737174726</v>
      </c>
      <c r="I31" s="49">
        <f t="shared" si="4"/>
        <v>0.11267736701973323</v>
      </c>
      <c r="J31" s="49">
        <f t="shared" si="4"/>
        <v>0.09987309548951377</v>
      </c>
      <c r="K31" s="49">
        <f t="shared" si="4"/>
        <v>0.1075032603831666</v>
      </c>
      <c r="L31" s="49">
        <f t="shared" si="4"/>
        <v>0.09154374337304404</v>
      </c>
      <c r="M31" s="49">
        <f t="shared" si="4"/>
        <v>0.0772906041338964</v>
      </c>
      <c r="N31" s="49">
        <f t="shared" si="4"/>
        <v>0.06080875397696587</v>
      </c>
    </row>
    <row r="32" ht="12.75">
      <c r="C32" s="1" t="s">
        <v>26</v>
      </c>
    </row>
    <row r="34" ht="12.75">
      <c r="D34" s="51"/>
    </row>
    <row r="35" ht="12.75">
      <c r="C35" s="1" t="s">
        <v>32</v>
      </c>
    </row>
    <row r="38" spans="2:10" ht="12.75">
      <c r="B38" s="36"/>
      <c r="C38" s="36"/>
      <c r="D38" s="52"/>
      <c r="E38" s="53"/>
      <c r="F38" s="53"/>
      <c r="G38" s="35"/>
      <c r="H38" s="35"/>
      <c r="I38" s="35"/>
      <c r="J38" s="35"/>
    </row>
    <row r="39" spans="2:14" ht="12.75">
      <c r="B39" s="71" t="s">
        <v>27</v>
      </c>
      <c r="C39" s="71"/>
      <c r="D39" s="54"/>
      <c r="E39" s="55">
        <v>553</v>
      </c>
      <c r="F39" s="55">
        <v>11200.343700000001</v>
      </c>
      <c r="G39" s="55">
        <v>12280.643699999999</v>
      </c>
      <c r="H39" s="55">
        <v>15231.8642</v>
      </c>
      <c r="I39" s="55">
        <v>15932.141199999998</v>
      </c>
      <c r="J39" s="55">
        <v>18693.0752</v>
      </c>
      <c r="K39" s="55">
        <v>19394.0752</v>
      </c>
      <c r="L39" s="55">
        <v>19395.0752</v>
      </c>
      <c r="M39" s="55">
        <v>22596.0752</v>
      </c>
      <c r="N39" s="55">
        <v>22597.0752</v>
      </c>
    </row>
    <row r="40" spans="2:14" ht="12.75">
      <c r="B40" s="56"/>
      <c r="C40" s="57" t="s">
        <v>28</v>
      </c>
      <c r="D40" s="58"/>
      <c r="E40" s="59">
        <v>0</v>
      </c>
      <c r="F40" s="59">
        <v>2447.36</v>
      </c>
      <c r="G40" s="59">
        <v>2410.72</v>
      </c>
      <c r="H40" s="59">
        <v>2393.46</v>
      </c>
      <c r="I40" s="59">
        <v>2376.2</v>
      </c>
      <c r="J40" s="59">
        <v>2358.94</v>
      </c>
      <c r="K40" s="59">
        <v>2358.94</v>
      </c>
      <c r="L40" s="59">
        <v>2358.94</v>
      </c>
      <c r="M40" s="59">
        <v>2358.94</v>
      </c>
      <c r="N40" s="59">
        <v>2358.94</v>
      </c>
    </row>
    <row r="41" spans="2:14" ht="12.75">
      <c r="B41" s="56"/>
      <c r="C41" s="56" t="s">
        <v>16</v>
      </c>
      <c r="D41" s="60"/>
      <c r="E41" s="59">
        <v>553</v>
      </c>
      <c r="F41" s="59">
        <v>553</v>
      </c>
      <c r="G41" s="59">
        <v>553</v>
      </c>
      <c r="H41" s="59">
        <v>553</v>
      </c>
      <c r="I41" s="59">
        <v>553</v>
      </c>
      <c r="J41" s="59">
        <v>553</v>
      </c>
      <c r="K41" s="59">
        <v>554</v>
      </c>
      <c r="L41" s="59">
        <v>555</v>
      </c>
      <c r="M41" s="59">
        <v>556</v>
      </c>
      <c r="N41" s="59">
        <v>557</v>
      </c>
    </row>
    <row r="42" spans="2:14" ht="12.75">
      <c r="B42" s="56"/>
      <c r="C42" s="57" t="s">
        <v>29</v>
      </c>
      <c r="D42" s="58"/>
      <c r="E42" s="59">
        <v>0</v>
      </c>
      <c r="F42" s="59">
        <v>8199.9837</v>
      </c>
      <c r="G42" s="59">
        <v>9316.9237</v>
      </c>
      <c r="H42" s="59">
        <v>12285.404199999999</v>
      </c>
      <c r="I42" s="59">
        <v>13002.9412</v>
      </c>
      <c r="J42" s="59">
        <v>15781.1352</v>
      </c>
      <c r="K42" s="59">
        <v>16481.1352</v>
      </c>
      <c r="L42" s="59">
        <v>16481.1352</v>
      </c>
      <c r="M42" s="59">
        <v>19681.1352</v>
      </c>
      <c r="N42" s="59">
        <v>19681.1352</v>
      </c>
    </row>
    <row r="43" spans="3:10" ht="12.75" customHeight="1">
      <c r="C43" s="36"/>
      <c r="D43" s="52"/>
      <c r="E43" s="38"/>
      <c r="F43" s="38"/>
      <c r="G43" s="38"/>
      <c r="H43" s="38"/>
      <c r="I43" s="38"/>
      <c r="J43" s="38"/>
    </row>
    <row r="44" spans="3:10" ht="12.75" customHeight="1">
      <c r="C44" s="36"/>
      <c r="D44" s="52"/>
      <c r="E44" s="38"/>
      <c r="F44" s="38"/>
      <c r="G44" s="38"/>
      <c r="H44" s="38"/>
      <c r="I44" s="38"/>
      <c r="J44" s="38"/>
    </row>
    <row r="45" spans="3:10" ht="12.75" customHeight="1">
      <c r="C45" s="36"/>
      <c r="D45" s="52"/>
      <c r="E45" s="38"/>
      <c r="F45" s="38"/>
      <c r="G45" s="38"/>
      <c r="H45" s="38"/>
      <c r="I45" s="38"/>
      <c r="J45" s="38"/>
    </row>
    <row r="46" spans="3:10" ht="12.75" customHeight="1">
      <c r="C46" s="36"/>
      <c r="D46" s="52"/>
      <c r="E46" s="38"/>
      <c r="F46" s="38"/>
      <c r="G46" s="38"/>
      <c r="H46" s="38"/>
      <c r="I46" s="38"/>
      <c r="J46" s="38"/>
    </row>
    <row r="47" spans="2:10" ht="12.75" customHeight="1">
      <c r="B47" s="61"/>
      <c r="C47" s="36"/>
      <c r="D47" s="52"/>
      <c r="E47" s="38"/>
      <c r="F47" s="38"/>
      <c r="G47" s="38"/>
      <c r="H47" s="38"/>
      <c r="I47" s="38"/>
      <c r="J47" s="38"/>
    </row>
    <row r="48" spans="2:10" ht="12.75">
      <c r="B48" s="62"/>
      <c r="C48" s="47"/>
      <c r="D48" s="63"/>
      <c r="E48" s="64"/>
      <c r="F48" s="64"/>
      <c r="G48" s="64"/>
      <c r="H48" s="64"/>
      <c r="I48" s="64"/>
      <c r="J48" s="64"/>
    </row>
    <row r="49" spans="2:10" ht="14.25" customHeight="1">
      <c r="B49" s="61"/>
      <c r="C49" s="61"/>
      <c r="E49" s="65"/>
      <c r="F49" s="65"/>
      <c r="G49" s="65"/>
      <c r="H49" s="65"/>
      <c r="I49" s="65"/>
      <c r="J49" s="65"/>
    </row>
    <row r="50" spans="2:14" ht="25.5" customHeight="1">
      <c r="B50" s="69" t="s">
        <v>30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2:29" ht="25.5" customHeight="1">
      <c r="B51" s="70" t="s">
        <v>31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W51" s="66"/>
      <c r="X51" s="66"/>
      <c r="Y51" s="66"/>
      <c r="Z51" s="66"/>
      <c r="AA51" s="66"/>
      <c r="AB51" s="66"/>
      <c r="AC51" s="66"/>
    </row>
    <row r="52" spans="2:10" ht="12.75" customHeight="1">
      <c r="B52" s="67"/>
      <c r="C52" s="67"/>
      <c r="D52" s="68"/>
      <c r="E52" s="67"/>
      <c r="F52" s="67"/>
      <c r="G52" s="67"/>
      <c r="H52" s="67"/>
      <c r="I52" s="67"/>
      <c r="J52" s="67"/>
    </row>
    <row r="53" spans="2:10" ht="12.75" customHeight="1">
      <c r="B53" s="67"/>
      <c r="C53" s="67"/>
      <c r="D53" s="68"/>
      <c r="E53" s="67"/>
      <c r="F53" s="67"/>
      <c r="G53" s="67"/>
      <c r="H53" s="67"/>
      <c r="I53" s="67"/>
      <c r="J53" s="67"/>
    </row>
    <row r="54" ht="12.75" customHeight="1"/>
    <row r="55" ht="12.75" customHeight="1"/>
    <row r="56" ht="12.75" customHeight="1"/>
    <row r="57" ht="12.75" customHeight="1"/>
    <row r="58" ht="12.75" customHeight="1"/>
    <row r="130" spans="5:14" s="1" customFormat="1" ht="12.75">
      <c r="E130" s="1">
        <f aca="true" t="shared" si="5" ref="E130:N130">1.1375*E11</f>
        <v>70850.78455</v>
      </c>
      <c r="F130" s="1">
        <f t="shared" si="5"/>
        <v>72663.49317500001</v>
      </c>
      <c r="G130" s="1">
        <f t="shared" si="5"/>
        <v>74836.3434</v>
      </c>
      <c r="H130" s="1">
        <f t="shared" si="5"/>
        <v>77783.60954</v>
      </c>
      <c r="I130" s="1">
        <f t="shared" si="5"/>
        <v>79887.76786899999</v>
      </c>
      <c r="J130" s="1">
        <f t="shared" si="5"/>
        <v>81476.8493084</v>
      </c>
      <c r="K130" s="1">
        <f t="shared" si="5"/>
        <v>82555.76776173999</v>
      </c>
      <c r="L130" s="1">
        <f t="shared" si="5"/>
        <v>83762.819872914</v>
      </c>
      <c r="M130" s="1">
        <f t="shared" si="5"/>
        <v>84871.0474302054</v>
      </c>
      <c r="N130" s="1">
        <f t="shared" si="5"/>
        <v>86189.69405822593</v>
      </c>
    </row>
  </sheetData>
  <sheetProtection/>
  <mergeCells count="7">
    <mergeCell ref="B1:N1"/>
    <mergeCell ref="B2:N2"/>
    <mergeCell ref="B50:N50"/>
    <mergeCell ref="B51:N51"/>
    <mergeCell ref="B39:C39"/>
    <mergeCell ref="B3:I3"/>
    <mergeCell ref="B4:I4"/>
  </mergeCells>
  <conditionalFormatting sqref="D14">
    <cfRule type="expression" priority="11" dxfId="22" stopIfTrue="1">
      <formula>D14&lt;E14-0.5</formula>
    </cfRule>
  </conditionalFormatting>
  <conditionalFormatting sqref="D15">
    <cfRule type="expression" priority="10" dxfId="22" stopIfTrue="1">
      <formula>D15&lt;E15-0.5</formula>
    </cfRule>
  </conditionalFormatting>
  <conditionalFormatting sqref="D18">
    <cfRule type="expression" priority="9" dxfId="22" stopIfTrue="1">
      <formula>D18&lt;E18-0.5</formula>
    </cfRule>
  </conditionalFormatting>
  <conditionalFormatting sqref="D21">
    <cfRule type="expression" priority="8" dxfId="22" stopIfTrue="1">
      <formula>D21&lt;E21-0.5</formula>
    </cfRule>
  </conditionalFormatting>
  <conditionalFormatting sqref="D23">
    <cfRule type="expression" priority="7" dxfId="22" stopIfTrue="1">
      <formula>D23&lt;E23-0.5</formula>
    </cfRule>
  </conditionalFormatting>
  <conditionalFormatting sqref="D24">
    <cfRule type="expression" priority="6" dxfId="22" stopIfTrue="1">
      <formula>D24&lt;E24-0.5</formula>
    </cfRule>
  </conditionalFormatting>
  <conditionalFormatting sqref="D25">
    <cfRule type="expression" priority="5" dxfId="22" stopIfTrue="1">
      <formula>D25&lt;E25-0.5</formula>
    </cfRule>
  </conditionalFormatting>
  <conditionalFormatting sqref="D29">
    <cfRule type="expression" priority="4" dxfId="22" stopIfTrue="1">
      <formula>D29&lt;E29-0.5</formula>
    </cfRule>
  </conditionalFormatting>
  <conditionalFormatting sqref="D31">
    <cfRule type="expression" priority="3" dxfId="22" stopIfTrue="1">
      <formula>D31&lt;E31-0.5</formula>
    </cfRule>
  </conditionalFormatting>
  <conditionalFormatting sqref="D39">
    <cfRule type="expression" priority="2" dxfId="22" stopIfTrue="1">
      <formula>D39&lt;E39-0.5</formula>
    </cfRule>
  </conditionalFormatting>
  <conditionalFormatting sqref="D41">
    <cfRule type="expression" priority="1" dxfId="22" stopIfTrue="1">
      <formula>D41&lt;E41-0.5</formula>
    </cfRule>
  </conditionalFormatting>
  <printOptions horizontalCentered="1" verticalCentered="1"/>
  <pageMargins left="0.75" right="0.75" top="1" bottom="1" header="0.5" footer="0.5"/>
  <pageSetup fitToHeight="2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bblevins</dc:creator>
  <cp:keywords/>
  <dc:description/>
  <cp:lastModifiedBy>dsanchez</cp:lastModifiedBy>
  <dcterms:created xsi:type="dcterms:W3CDTF">2011-07-31T20:05:08Z</dcterms:created>
  <dcterms:modified xsi:type="dcterms:W3CDTF">2011-08-02T17:26:49Z</dcterms:modified>
  <cp:category/>
  <cp:version/>
  <cp:contentType/>
  <cp:contentStatus/>
</cp:coreProperties>
</file>