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695" activeTab="0"/>
  </bookViews>
  <sheets>
    <sheet name="Example_ON" sheetId="1" r:id="rId1"/>
    <sheet name="Extreme Pricing Example_ON" sheetId="2" r:id="rId2"/>
  </sheets>
  <definedNames/>
  <calcPr fullCalcOnLoad="1"/>
</workbook>
</file>

<file path=xl/sharedStrings.xml><?xml version="1.0" encoding="utf-8"?>
<sst xmlns="http://schemas.openxmlformats.org/spreadsheetml/2006/main" count="246" uniqueCount="108">
  <si>
    <t>Resource 
Name</t>
  </si>
  <si>
    <t>DAM MCPC
($/MWh)</t>
  </si>
  <si>
    <t>RT Online Reserve 
Rs 
(MW)</t>
  </si>
  <si>
    <t>RT Settlement with Price Adder</t>
  </si>
  <si>
    <t>UNIT1</t>
  </si>
  <si>
    <t>QSE
Name</t>
  </si>
  <si>
    <t>QSE1</t>
  </si>
  <si>
    <t>RT Settlement Change</t>
  </si>
  <si>
    <t>RT Net Payment Change (Energy+AS) 
 ($)</t>
  </si>
  <si>
    <t>UNIT2</t>
  </si>
  <si>
    <t>QSE2</t>
  </si>
  <si>
    <t>DAM Solution and Settlement</t>
  </si>
  <si>
    <t>Case 
#</t>
  </si>
  <si>
    <t>QSE3</t>
  </si>
  <si>
    <t>Note:</t>
  </si>
  <si>
    <t>Price 
Adder 
P_S
($/MWh)</t>
  </si>
  <si>
    <t xml:space="preserve">User can change the cells without grey color. The cells with grey color have pre-defined formular and shall not be changed. </t>
  </si>
  <si>
    <t>RT Total Imbalance Payment (Energy+AS) ($)=RT Energy Imbalance Payment ($)+RT Online Reserve Imbalance Payment ($)</t>
  </si>
  <si>
    <t>DAM 
AS Payment ($)</t>
  </si>
  <si>
    <t>The $ amount with negative value indicates payment to QSE and positive value indicates charge to QSE.</t>
  </si>
  <si>
    <t>RT Energy Payment Change ($)=-1*Price Adder P_S ($/MWh)*RT Energy Imbalance (MW)*(SCED Time Duration (Sec.)/3600)</t>
  </si>
  <si>
    <t>RT Net Payment Change (Energy+AS) ($)=RT Energy Payment Change ($)+RT Online Reserve Imbalance Payment ($)</t>
  </si>
  <si>
    <t>This example only considers the online reserve and the RT Offline Reserve Imbalance is not considered.</t>
  </si>
  <si>
    <t>User can modify existing case (row) or copy and insert additional row to create different case/scenario.</t>
  </si>
  <si>
    <t>DAES</t>
  </si>
  <si>
    <t>PCXX</t>
  </si>
  <si>
    <t>DAESAMT</t>
  </si>
  <si>
    <t>PCXXAMT</t>
  </si>
  <si>
    <t>RTMG</t>
  </si>
  <si>
    <t>RTMG
(MWh)</t>
  </si>
  <si>
    <t>DASPP</t>
  </si>
  <si>
    <t>DAM 
SPP
($/MWh)</t>
  </si>
  <si>
    <t>MCPCXX</t>
  </si>
  <si>
    <t>RTSPP 
($/MWh)</t>
  </si>
  <si>
    <t xml:space="preserve">RTSPP  </t>
  </si>
  <si>
    <t>RTRSVPOR</t>
  </si>
  <si>
    <t>RTSPP 
New ($/MWh)</t>
  </si>
  <si>
    <t>RTSPP + RTRSVPOR</t>
  </si>
  <si>
    <t>Real Time Solution</t>
  </si>
  <si>
    <t>RTMG + DAEP - DAES</t>
  </si>
  <si>
    <t>RTOLCAP</t>
  </si>
  <si>
    <t>RTASOLIMB</t>
  </si>
  <si>
    <t>RTEIAMT</t>
  </si>
  <si>
    <t>RTASIAMT</t>
  </si>
  <si>
    <t>RT Online 
Reserve Imbalance 
Pmnt/Chrg ($)</t>
  </si>
  <si>
    <t>The DAM solution and Settlement is calculated for each 15-minute interval to align with the RT Energy and AS Imbalance.</t>
  </si>
  <si>
    <t>SASM AS Award (MW)</t>
  </si>
  <si>
    <t>PCXX_s</t>
  </si>
  <si>
    <t>RTRUCRESP</t>
  </si>
  <si>
    <t>RTCLRCAP
(NPF - LSL)</t>
  </si>
  <si>
    <t>CLR Available to SCED (MWh)</t>
  </si>
  <si>
    <t>DAEP</t>
  </si>
  <si>
    <t>RTNCLRRRS</t>
  </si>
  <si>
    <t>Non-CLR 
RRS
Schedule
(MWh)</t>
  </si>
  <si>
    <t>RTASOLRESP</t>
  </si>
  <si>
    <t>RT Online
Obligation 
(MW)</t>
  </si>
  <si>
    <t>RUC Opt Out AS Award (MW)</t>
  </si>
  <si>
    <t>Discount Factors have not been applied.</t>
  </si>
  <si>
    <t>RTRUCRSVAMT</t>
  </si>
  <si>
    <t xml:space="preserve">RT 
RUC AS Opt Out  Award Payment ($) </t>
  </si>
  <si>
    <t>Case #2 is thermal generator carrying AS that has been fully deployed</t>
  </si>
  <si>
    <t>HSL 
(MWh)</t>
  </si>
  <si>
    <t xml:space="preserve">RT 
Online Reserve Imbalance (MWh) </t>
  </si>
  <si>
    <t>The RT AS Imbalance Settlement is calculated for each 15-minute interval. All inputs have been converted to MWh for ease of use.</t>
  </si>
  <si>
    <t>DAM
Energy Amount ($)</t>
  </si>
  <si>
    <t>DAM Total
($)</t>
  </si>
  <si>
    <t>Case #3 is thermal generator carrying AS with a DAM award</t>
  </si>
  <si>
    <t>Case #4 is thermal generator RUC for AS but Opted out of the RUC settlement.</t>
  </si>
  <si>
    <t>RT Total Imbalance Payment 
(Energy + AS + RUC Awd) 
($)</t>
  </si>
  <si>
    <t>QSE4</t>
  </si>
  <si>
    <t>UNIT4</t>
  </si>
  <si>
    <t>RTAML</t>
  </si>
  <si>
    <t>RTAML
(MWh)</t>
  </si>
  <si>
    <t>DAEP - DAES - RTAML</t>
  </si>
  <si>
    <t>RN 
Energy Imbalance (MWh)</t>
  </si>
  <si>
    <t>LZ 
Energy Imbalance (MWh)</t>
  </si>
  <si>
    <t>Case #5 is Controllable Load in SCED with no AS award.</t>
  </si>
  <si>
    <t>Controllable Load Resource</t>
  </si>
  <si>
    <t>RT Energy Amount 
Change 
($)</t>
  </si>
  <si>
    <t>Case #6 is Controllable Load in SCED with AS award that has not been deployed.</t>
  </si>
  <si>
    <t>Case #7 is Controllable Load in SCED with AS award that has been fully deployed.</t>
  </si>
  <si>
    <t>Case #1 is thermal generator carrying AS that has not been deployed.</t>
  </si>
  <si>
    <t>Non-.Controllable Load Resource</t>
  </si>
  <si>
    <t>UNIT5</t>
  </si>
  <si>
    <t>RT Online Reserve Rs = HSL - RT Metered Generation  + CLR (Net Power Flow - LSL) + NCLR RRS Schedule</t>
  </si>
  <si>
    <t>RT 
Energy Imbalance Pmnt/Chrg
($)</t>
  </si>
  <si>
    <t>Case #9 is Non-Controllable Load Resource with AS award that has not been deployed.</t>
  </si>
  <si>
    <t>Case #10 is Non-Controllable Load Resource with AS award that has been fully deployed.</t>
  </si>
  <si>
    <t>Case #11 is Non-Controllable Load Resource with DAM hedge and AS award that has not been deployed.</t>
  </si>
  <si>
    <t>Case #12 is Non-Controllable Load Resource with DAM hedge and AS award that has been fully deployed.</t>
  </si>
  <si>
    <t>Case #8 is Controllable Load Resource with DAM hedge and AS award that has been fully deployed.</t>
  </si>
  <si>
    <t>DAM Energy amount ($)=-1*DAM Energy Purchase Award - DAM Energy Sales Award * DAM SPP ($/MWh)</t>
  </si>
  <si>
    <t>DAM AS Payment ($) =-1*DAM AS Award * DAM MCPC ($/MWh)</t>
  </si>
  <si>
    <t>DAM Total Payment ($)=DAM Energy Amount ($)+DAM AS Payment ($)</t>
  </si>
  <si>
    <t>RTSPP New ($/MWh)=RT SPP ($/MWh)+Price Adder P_S($/MWh)</t>
  </si>
  <si>
    <t>LZ Energy Imbalance = DAM Energy Purchases -DAM Energy Sales - RT Adjusted Meter Load (RTAML)</t>
  </si>
  <si>
    <t>RN Energy Imbalance =RT Metered Energy (RTMG) + DAM Energy Purchases -DAM Energy Sales</t>
  </si>
  <si>
    <t xml:space="preserve">RT Online Reserve Imbalance =RT Online Reserve Rs - DAM AS Award </t>
  </si>
  <si>
    <t xml:space="preserve">RT Energy Imbalance Payment ($)=-1* RTSPP New ($/MWh)*RT Energy Imbalance (RN or LZ) </t>
  </si>
  <si>
    <t>RT Online Reserve Imbalance Payment ($)=-1*Price Adder P_S ($/MWh)*RT Online Reserve Imbalance</t>
  </si>
  <si>
    <t>RT RUC Reserves Payment ($) = -1*Price Adder P_S ($/MWh)*RT RUC AS Award</t>
  </si>
  <si>
    <t>AS Imbalance Settlement Example for Interim Solution B+ (post 555)</t>
  </si>
  <si>
    <t xml:space="preserve"> DAM AS Award (MW)</t>
  </si>
  <si>
    <t>DAM Sale 
Award (MW)</t>
  </si>
  <si>
    <t>DAM Purchase 
Award (MW)</t>
  </si>
  <si>
    <t>Daily Net Payment or Charge to Resource (DAM + RT)</t>
  </si>
  <si>
    <t>Net Settlement</t>
  </si>
  <si>
    <t>Daily Net Payment or Charge to Resource 
(DAM + RT)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</si>
</sst>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34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9" fillId="18" borderId="11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 wrapText="1"/>
    </xf>
    <xf numFmtId="0" fontId="39" fillId="18" borderId="12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164" fontId="38" fillId="33" borderId="10" xfId="42" applyNumberFormat="1" applyFont="1" applyFill="1" applyBorder="1" applyAlignment="1">
      <alignment horizontal="center" vertical="center" wrapText="1"/>
    </xf>
    <xf numFmtId="164" fontId="38" fillId="33" borderId="11" xfId="42" applyNumberFormat="1" applyFont="1" applyFill="1" applyBorder="1" applyAlignment="1">
      <alignment horizontal="center" vertical="center" wrapText="1"/>
    </xf>
    <xf numFmtId="164" fontId="38" fillId="0" borderId="0" xfId="42" applyNumberFormat="1" applyFont="1" applyBorder="1" applyAlignment="1">
      <alignment horizontal="center" vertical="center"/>
    </xf>
    <xf numFmtId="165" fontId="38" fillId="0" borderId="10" xfId="44" applyNumberFormat="1" applyFont="1" applyFill="1" applyBorder="1" applyAlignment="1">
      <alignment horizontal="center" vertical="center"/>
    </xf>
    <xf numFmtId="165" fontId="38" fillId="0" borderId="0" xfId="44" applyNumberFormat="1" applyFont="1" applyBorder="1" applyAlignment="1">
      <alignment horizontal="center" vertical="center"/>
    </xf>
    <xf numFmtId="165" fontId="38" fillId="0" borderId="10" xfId="44" applyNumberFormat="1" applyFont="1" applyFill="1" applyBorder="1" applyAlignment="1">
      <alignment horizontal="center" vertical="center" wrapText="1"/>
    </xf>
    <xf numFmtId="165" fontId="38" fillId="33" borderId="10" xfId="44" applyNumberFormat="1" applyFont="1" applyFill="1" applyBorder="1" applyAlignment="1">
      <alignment horizontal="center" vertical="center" wrapText="1"/>
    </xf>
    <xf numFmtId="0" fontId="39" fillId="17" borderId="13" xfId="0" applyFont="1" applyFill="1" applyBorder="1" applyAlignment="1">
      <alignment/>
    </xf>
    <xf numFmtId="0" fontId="39" fillId="17" borderId="12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/>
    </xf>
    <xf numFmtId="0" fontId="39" fillId="18" borderId="12" xfId="0" applyFont="1" applyFill="1" applyBorder="1" applyAlignment="1">
      <alignment horizontal="center"/>
    </xf>
    <xf numFmtId="0" fontId="39" fillId="18" borderId="11" xfId="0" applyFont="1" applyFill="1" applyBorder="1" applyAlignment="1">
      <alignment horizontal="center"/>
    </xf>
    <xf numFmtId="0" fontId="39" fillId="37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4.421875" style="1" customWidth="1"/>
    <col min="2" max="2" width="5.28125" style="1" customWidth="1"/>
    <col min="3" max="4" width="7.8515625" style="1" customWidth="1"/>
    <col min="5" max="5" width="9.28125" style="1" customWidth="1"/>
    <col min="6" max="6" width="8.00390625" style="1" customWidth="1"/>
    <col min="7" max="7" width="6.57421875" style="1" bestFit="1" customWidth="1"/>
    <col min="8" max="8" width="5.8515625" style="1" bestFit="1" customWidth="1"/>
    <col min="9" max="10" width="7.7109375" style="1" customWidth="1"/>
    <col min="11" max="11" width="7.57421875" style="1" customWidth="1"/>
    <col min="12" max="12" width="7.57421875" style="1" bestFit="1" customWidth="1"/>
    <col min="13" max="13" width="7.8515625" style="1" bestFit="1" customWidth="1"/>
    <col min="14" max="15" width="6.00390625" style="1" customWidth="1"/>
    <col min="16" max="16" width="9.28125" style="1" customWidth="1"/>
    <col min="17" max="18" width="7.8515625" style="1" customWidth="1"/>
    <col min="19" max="19" width="9.421875" style="1" customWidth="1"/>
    <col min="20" max="20" width="8.57421875" style="1" customWidth="1"/>
    <col min="21" max="21" width="8.8515625" style="1" customWidth="1"/>
    <col min="22" max="22" width="9.28125" style="1" bestFit="1" customWidth="1"/>
    <col min="23" max="23" width="9.28125" style="1" customWidth="1"/>
    <col min="24" max="24" width="7.28125" style="1" bestFit="1" customWidth="1"/>
    <col min="25" max="25" width="9.57421875" style="1" customWidth="1"/>
    <col min="26" max="26" width="9.28125" style="1" bestFit="1" customWidth="1"/>
    <col min="27" max="27" width="12.00390625" style="1" customWidth="1"/>
    <col min="28" max="28" width="9.00390625" style="1" customWidth="1"/>
    <col min="29" max="29" width="13.140625" style="5" customWidth="1"/>
    <col min="30" max="30" width="10.7109375" style="5" bestFit="1" customWidth="1"/>
    <col min="31" max="31" width="7.7109375" style="1" customWidth="1"/>
    <col min="32" max="32" width="9.8515625" style="1" customWidth="1"/>
    <col min="33" max="33" width="11.28125" style="1" customWidth="1"/>
    <col min="34" max="16384" width="9.140625" style="1" customWidth="1"/>
  </cols>
  <sheetData>
    <row r="1" ht="15.75">
      <c r="A1" s="12" t="s">
        <v>101</v>
      </c>
    </row>
    <row r="2" spans="1:33" ht="12">
      <c r="A2" s="38"/>
      <c r="B2" s="38"/>
      <c r="C2" s="38"/>
      <c r="D2" s="38"/>
      <c r="E2" s="38"/>
      <c r="F2" s="43" t="s">
        <v>11</v>
      </c>
      <c r="G2" s="44"/>
      <c r="H2" s="44"/>
      <c r="I2" s="44"/>
      <c r="J2" s="44"/>
      <c r="K2" s="44"/>
      <c r="L2" s="44"/>
      <c r="M2" s="45"/>
      <c r="N2" s="42" t="s">
        <v>38</v>
      </c>
      <c r="O2" s="42"/>
      <c r="P2" s="42"/>
      <c r="Q2" s="42"/>
      <c r="R2" s="42"/>
      <c r="S2" s="42"/>
      <c r="T2" s="42"/>
      <c r="U2" s="42"/>
      <c r="V2" s="41" t="s">
        <v>3</v>
      </c>
      <c r="W2" s="41"/>
      <c r="X2" s="41"/>
      <c r="Y2" s="41"/>
      <c r="Z2" s="41"/>
      <c r="AA2" s="41"/>
      <c r="AB2" s="41"/>
      <c r="AC2" s="41"/>
      <c r="AD2" s="41"/>
      <c r="AE2" s="39" t="s">
        <v>7</v>
      </c>
      <c r="AF2" s="40"/>
      <c r="AG2" s="36" t="s">
        <v>106</v>
      </c>
    </row>
    <row r="3" spans="1:33" ht="36">
      <c r="A3" s="14"/>
      <c r="B3" s="14"/>
      <c r="C3" s="14"/>
      <c r="D3" s="14"/>
      <c r="E3" s="24" t="s">
        <v>49</v>
      </c>
      <c r="F3" s="15" t="s">
        <v>51</v>
      </c>
      <c r="G3" s="15" t="s">
        <v>24</v>
      </c>
      <c r="H3" s="15" t="s">
        <v>25</v>
      </c>
      <c r="I3" s="15" t="s">
        <v>30</v>
      </c>
      <c r="J3" s="15" t="s">
        <v>32</v>
      </c>
      <c r="K3" s="15" t="s">
        <v>26</v>
      </c>
      <c r="L3" s="15" t="s">
        <v>27</v>
      </c>
      <c r="M3" s="15"/>
      <c r="N3" s="21" t="s">
        <v>28</v>
      </c>
      <c r="O3" s="21" t="s">
        <v>71</v>
      </c>
      <c r="P3" s="19" t="s">
        <v>52</v>
      </c>
      <c r="Q3" s="21" t="s">
        <v>34</v>
      </c>
      <c r="R3" s="21" t="s">
        <v>47</v>
      </c>
      <c r="S3" s="21" t="s">
        <v>48</v>
      </c>
      <c r="T3" s="21" t="s">
        <v>35</v>
      </c>
      <c r="U3" s="19" t="s">
        <v>37</v>
      </c>
      <c r="V3" s="22" t="s">
        <v>39</v>
      </c>
      <c r="W3" s="22" t="s">
        <v>73</v>
      </c>
      <c r="X3" s="20" t="s">
        <v>40</v>
      </c>
      <c r="Y3" s="20" t="s">
        <v>54</v>
      </c>
      <c r="Z3" s="20" t="s">
        <v>41</v>
      </c>
      <c r="AA3" s="20" t="s">
        <v>58</v>
      </c>
      <c r="AB3" s="20" t="s">
        <v>42</v>
      </c>
      <c r="AC3" s="20" t="s">
        <v>43</v>
      </c>
      <c r="AD3" s="20"/>
      <c r="AE3" s="23"/>
      <c r="AF3" s="16"/>
      <c r="AG3" s="37"/>
    </row>
    <row r="4" spans="1:33" s="4" customFormat="1" ht="84">
      <c r="A4" s="2" t="s">
        <v>12</v>
      </c>
      <c r="B4" s="2" t="s">
        <v>5</v>
      </c>
      <c r="C4" s="2" t="s">
        <v>0</v>
      </c>
      <c r="D4" s="2" t="s">
        <v>61</v>
      </c>
      <c r="E4" s="2" t="s">
        <v>50</v>
      </c>
      <c r="F4" s="9" t="s">
        <v>104</v>
      </c>
      <c r="G4" s="9" t="s">
        <v>103</v>
      </c>
      <c r="H4" s="9" t="s">
        <v>102</v>
      </c>
      <c r="I4" s="9" t="s">
        <v>31</v>
      </c>
      <c r="J4" s="9" t="s">
        <v>1</v>
      </c>
      <c r="K4" s="6" t="s">
        <v>64</v>
      </c>
      <c r="L4" s="6" t="s">
        <v>18</v>
      </c>
      <c r="M4" s="6" t="s">
        <v>65</v>
      </c>
      <c r="N4" s="9" t="s">
        <v>29</v>
      </c>
      <c r="O4" s="9" t="s">
        <v>72</v>
      </c>
      <c r="P4" s="9" t="s">
        <v>53</v>
      </c>
      <c r="Q4" s="9" t="s">
        <v>33</v>
      </c>
      <c r="R4" s="9" t="s">
        <v>46</v>
      </c>
      <c r="S4" s="9" t="s">
        <v>56</v>
      </c>
      <c r="T4" s="9" t="s">
        <v>15</v>
      </c>
      <c r="U4" s="6" t="s">
        <v>36</v>
      </c>
      <c r="V4" s="6" t="s">
        <v>74</v>
      </c>
      <c r="W4" s="6" t="s">
        <v>75</v>
      </c>
      <c r="X4" s="6" t="s">
        <v>2</v>
      </c>
      <c r="Y4" s="6" t="s">
        <v>55</v>
      </c>
      <c r="Z4" s="6" t="s">
        <v>62</v>
      </c>
      <c r="AA4" s="6" t="s">
        <v>59</v>
      </c>
      <c r="AB4" s="6" t="s">
        <v>85</v>
      </c>
      <c r="AC4" s="7" t="s">
        <v>44</v>
      </c>
      <c r="AD4" s="7" t="s">
        <v>68</v>
      </c>
      <c r="AE4" s="8" t="s">
        <v>78</v>
      </c>
      <c r="AF4" s="7" t="s">
        <v>8</v>
      </c>
      <c r="AG4" s="7" t="s">
        <v>105</v>
      </c>
    </row>
    <row r="5" spans="1:33" ht="12">
      <c r="A5" s="3">
        <v>1</v>
      </c>
      <c r="B5" s="3" t="s">
        <v>6</v>
      </c>
      <c r="C5" s="3" t="s">
        <v>4</v>
      </c>
      <c r="D5" s="3">
        <f>500/4</f>
        <v>125</v>
      </c>
      <c r="E5" s="3">
        <v>0</v>
      </c>
      <c r="F5" s="3">
        <v>0</v>
      </c>
      <c r="G5" s="10">
        <v>0</v>
      </c>
      <c r="H5" s="10">
        <f>100/4</f>
        <v>25</v>
      </c>
      <c r="I5" s="32">
        <v>30</v>
      </c>
      <c r="J5" s="32">
        <v>10</v>
      </c>
      <c r="K5" s="29">
        <f>-1*(G5-F5)*I5</f>
        <v>0</v>
      </c>
      <c r="L5" s="29">
        <f>-1*H5*J5</f>
        <v>-250</v>
      </c>
      <c r="M5" s="29">
        <f>K5+L5</f>
        <v>-250</v>
      </c>
      <c r="N5" s="9">
        <v>100</v>
      </c>
      <c r="O5" s="9"/>
      <c r="P5" s="9">
        <v>0</v>
      </c>
      <c r="Q5" s="34">
        <v>30</v>
      </c>
      <c r="R5" s="9">
        <v>0</v>
      </c>
      <c r="S5" s="9">
        <v>0</v>
      </c>
      <c r="T5" s="34">
        <v>5</v>
      </c>
      <c r="U5" s="35">
        <f>Q5+T5</f>
        <v>35</v>
      </c>
      <c r="V5" s="6">
        <f>N5+F5-G5</f>
        <v>100</v>
      </c>
      <c r="W5" s="6"/>
      <c r="X5" s="6">
        <f>D5-N5+P5</f>
        <v>25</v>
      </c>
      <c r="Y5" s="6">
        <f>H5+R5</f>
        <v>25</v>
      </c>
      <c r="Z5" s="6">
        <f>X5-(Y5+S5)</f>
        <v>0</v>
      </c>
      <c r="AA5" s="29">
        <f>-1*S5*T5</f>
        <v>0</v>
      </c>
      <c r="AB5" s="29">
        <f>-1*U5*V5</f>
        <v>-3500</v>
      </c>
      <c r="AC5" s="29">
        <f>-1*T5*Z5</f>
        <v>0</v>
      </c>
      <c r="AD5" s="29">
        <f>AB5+AC5+AA5</f>
        <v>-3500</v>
      </c>
      <c r="AE5" s="30">
        <f>-1*T5*V5</f>
        <v>-500</v>
      </c>
      <c r="AF5" s="29">
        <f>AE5+AC5</f>
        <v>-500</v>
      </c>
      <c r="AG5" s="29">
        <f>M5+AA5+AD5</f>
        <v>-3750</v>
      </c>
    </row>
    <row r="6" spans="1:33" ht="12">
      <c r="A6" s="3">
        <v>2</v>
      </c>
      <c r="B6" s="3" t="s">
        <v>6</v>
      </c>
      <c r="C6" s="3" t="s">
        <v>4</v>
      </c>
      <c r="D6" s="3">
        <f>500/4</f>
        <v>125</v>
      </c>
      <c r="E6" s="3">
        <v>0</v>
      </c>
      <c r="F6" s="3">
        <v>0</v>
      </c>
      <c r="G6" s="10">
        <v>0</v>
      </c>
      <c r="H6" s="10">
        <f>100/4</f>
        <v>25</v>
      </c>
      <c r="I6" s="32">
        <v>30</v>
      </c>
      <c r="J6" s="32">
        <v>10</v>
      </c>
      <c r="K6" s="29">
        <f>-1*(G6-F6)*I6</f>
        <v>0</v>
      </c>
      <c r="L6" s="29">
        <f>-1*H6*J6</f>
        <v>-250</v>
      </c>
      <c r="M6" s="29">
        <f>K6+L6</f>
        <v>-250</v>
      </c>
      <c r="N6" s="9">
        <v>125</v>
      </c>
      <c r="O6" s="9"/>
      <c r="P6" s="9">
        <v>0</v>
      </c>
      <c r="Q6" s="34">
        <v>30</v>
      </c>
      <c r="R6" s="9">
        <v>0</v>
      </c>
      <c r="S6" s="9">
        <v>0</v>
      </c>
      <c r="T6" s="34">
        <v>5</v>
      </c>
      <c r="U6" s="35">
        <f>Q6+T6</f>
        <v>35</v>
      </c>
      <c r="V6" s="6">
        <f>N6+F6-G6</f>
        <v>125</v>
      </c>
      <c r="W6" s="6"/>
      <c r="X6" s="6">
        <f>D6-N6+P6</f>
        <v>0</v>
      </c>
      <c r="Y6" s="6">
        <f>H6+R6</f>
        <v>25</v>
      </c>
      <c r="Z6" s="6">
        <f>X6-(Y6+S6)</f>
        <v>-25</v>
      </c>
      <c r="AA6" s="29">
        <f>-1*S6*T6</f>
        <v>0</v>
      </c>
      <c r="AB6" s="29">
        <f>-1*U6*V6</f>
        <v>-4375</v>
      </c>
      <c r="AC6" s="29">
        <f>-1*T6*Z6</f>
        <v>125</v>
      </c>
      <c r="AD6" s="29">
        <f>AB6+AC6+AA6</f>
        <v>-4250</v>
      </c>
      <c r="AE6" s="30">
        <f>-1*T6*V6</f>
        <v>-625</v>
      </c>
      <c r="AF6" s="29">
        <f>AE6+AC6</f>
        <v>-500</v>
      </c>
      <c r="AG6" s="29">
        <f aca="true" t="shared" si="0" ref="AG6:AG18">M6+AA6+AD6</f>
        <v>-4500</v>
      </c>
    </row>
    <row r="7" spans="1:33" ht="12">
      <c r="A7" s="3">
        <v>3</v>
      </c>
      <c r="B7" s="3" t="s">
        <v>6</v>
      </c>
      <c r="C7" s="3" t="s">
        <v>4</v>
      </c>
      <c r="D7" s="3">
        <f>500/4</f>
        <v>125</v>
      </c>
      <c r="E7" s="3">
        <v>0</v>
      </c>
      <c r="F7" s="3">
        <v>0</v>
      </c>
      <c r="G7" s="10">
        <v>100</v>
      </c>
      <c r="H7" s="10">
        <f>100/4</f>
        <v>25</v>
      </c>
      <c r="I7" s="32">
        <v>30</v>
      </c>
      <c r="J7" s="32">
        <v>10</v>
      </c>
      <c r="K7" s="29">
        <f>-1*(G7-F7)*I7</f>
        <v>-3000</v>
      </c>
      <c r="L7" s="29">
        <f>-1*H7*J7</f>
        <v>-250</v>
      </c>
      <c r="M7" s="29">
        <f>K7+L7</f>
        <v>-3250</v>
      </c>
      <c r="N7" s="9">
        <v>100</v>
      </c>
      <c r="O7" s="9"/>
      <c r="P7" s="9">
        <v>0</v>
      </c>
      <c r="Q7" s="34">
        <v>30</v>
      </c>
      <c r="R7" s="9">
        <v>0</v>
      </c>
      <c r="S7" s="9">
        <v>0</v>
      </c>
      <c r="T7" s="34">
        <v>5</v>
      </c>
      <c r="U7" s="35">
        <f>Q7+T7</f>
        <v>35</v>
      </c>
      <c r="V7" s="6">
        <f>N7+F7-G7</f>
        <v>0</v>
      </c>
      <c r="W7" s="6"/>
      <c r="X7" s="6">
        <f>D7-N7+P7</f>
        <v>25</v>
      </c>
      <c r="Y7" s="6">
        <f>H7+R7</f>
        <v>25</v>
      </c>
      <c r="Z7" s="6">
        <f>X7-(Y7+S7)</f>
        <v>0</v>
      </c>
      <c r="AA7" s="29">
        <f>-1*S7*T7</f>
        <v>0</v>
      </c>
      <c r="AB7" s="29">
        <f>-1*U7*V7</f>
        <v>0</v>
      </c>
      <c r="AC7" s="29">
        <f>-1*T7*Z7</f>
        <v>0</v>
      </c>
      <c r="AD7" s="29">
        <f>AB7+AC7+AA7</f>
        <v>0</v>
      </c>
      <c r="AE7" s="30">
        <f>-1*T7*V7</f>
        <v>0</v>
      </c>
      <c r="AF7" s="29">
        <f>AE7+AC7</f>
        <v>0</v>
      </c>
      <c r="AG7" s="29">
        <f t="shared" si="0"/>
        <v>-3250</v>
      </c>
    </row>
    <row r="8" spans="1:33" ht="12">
      <c r="A8" s="3">
        <v>4</v>
      </c>
      <c r="B8" s="3" t="s">
        <v>10</v>
      </c>
      <c r="C8" s="3" t="s">
        <v>9</v>
      </c>
      <c r="D8" s="3">
        <v>150</v>
      </c>
      <c r="E8" s="3">
        <v>0</v>
      </c>
      <c r="F8" s="3">
        <v>0</v>
      </c>
      <c r="G8" s="10">
        <v>0</v>
      </c>
      <c r="H8" s="10">
        <v>0</v>
      </c>
      <c r="I8" s="32">
        <v>30</v>
      </c>
      <c r="J8" s="32">
        <v>10</v>
      </c>
      <c r="K8" s="29">
        <f>-1*(G8-F8)*I8</f>
        <v>0</v>
      </c>
      <c r="L8" s="29">
        <f>-1*H8*J8</f>
        <v>0</v>
      </c>
      <c r="M8" s="29">
        <f>K8+L8</f>
        <v>0</v>
      </c>
      <c r="N8" s="9">
        <v>150</v>
      </c>
      <c r="O8" s="9"/>
      <c r="P8" s="9">
        <v>0</v>
      </c>
      <c r="Q8" s="34">
        <v>30</v>
      </c>
      <c r="R8" s="9">
        <v>0</v>
      </c>
      <c r="S8" s="9">
        <v>25</v>
      </c>
      <c r="T8" s="34">
        <v>15</v>
      </c>
      <c r="U8" s="35">
        <f>Q8+T8</f>
        <v>45</v>
      </c>
      <c r="V8" s="6">
        <f>N8+F8-G8</f>
        <v>150</v>
      </c>
      <c r="W8" s="6"/>
      <c r="X8" s="6">
        <f>D8-N8</f>
        <v>0</v>
      </c>
      <c r="Y8" s="6">
        <f>H8+R8</f>
        <v>0</v>
      </c>
      <c r="Z8" s="6">
        <f>X8-(Y8+S8)</f>
        <v>-25</v>
      </c>
      <c r="AA8" s="29">
        <f>-1*S8*T8</f>
        <v>-375</v>
      </c>
      <c r="AB8" s="29">
        <f>-1*U8*V8</f>
        <v>-6750</v>
      </c>
      <c r="AC8" s="29">
        <f>-1*T8*Z8</f>
        <v>375</v>
      </c>
      <c r="AD8" s="29">
        <f>AB8+AC8+AA8</f>
        <v>-6750</v>
      </c>
      <c r="AE8" s="30">
        <f>-1*T8*V8</f>
        <v>-2250</v>
      </c>
      <c r="AF8" s="29">
        <f>AE8+AC8</f>
        <v>-1875</v>
      </c>
      <c r="AG8" s="29">
        <f t="shared" si="0"/>
        <v>-7125</v>
      </c>
    </row>
    <row r="9" spans="1:33" ht="12">
      <c r="A9" s="28" t="s">
        <v>77</v>
      </c>
      <c r="B9" s="25"/>
      <c r="C9" s="25"/>
      <c r="D9" s="25"/>
      <c r="E9" s="25"/>
      <c r="F9" s="25"/>
      <c r="G9" s="25"/>
      <c r="H9" s="25"/>
      <c r="I9" s="33"/>
      <c r="J9" s="33"/>
      <c r="K9" s="25"/>
      <c r="L9" s="25"/>
      <c r="M9" s="25"/>
      <c r="N9" s="25"/>
      <c r="O9" s="25"/>
      <c r="P9" s="25"/>
      <c r="Q9" s="33"/>
      <c r="R9" s="25"/>
      <c r="S9" s="25"/>
      <c r="T9" s="33"/>
      <c r="U9" s="33"/>
      <c r="V9" s="25"/>
      <c r="W9" s="25"/>
      <c r="X9" s="25"/>
      <c r="Y9" s="25"/>
      <c r="Z9" s="25"/>
      <c r="AA9" s="25"/>
      <c r="AB9" s="31"/>
      <c r="AC9" s="31"/>
      <c r="AD9" s="31"/>
      <c r="AE9" s="31"/>
      <c r="AF9" s="31"/>
      <c r="AG9" s="31"/>
    </row>
    <row r="10" spans="1:33" ht="12">
      <c r="A10" s="3">
        <v>5</v>
      </c>
      <c r="B10" s="3" t="s">
        <v>13</v>
      </c>
      <c r="C10" s="3" t="s">
        <v>70</v>
      </c>
      <c r="D10" s="3">
        <v>0</v>
      </c>
      <c r="E10" s="3">
        <v>50</v>
      </c>
      <c r="F10" s="3">
        <v>0</v>
      </c>
      <c r="G10" s="10">
        <v>0</v>
      </c>
      <c r="H10" s="10">
        <v>0</v>
      </c>
      <c r="I10" s="32">
        <v>30</v>
      </c>
      <c r="J10" s="32">
        <v>10</v>
      </c>
      <c r="K10" s="29">
        <f>-1*(G10-F10)*I10</f>
        <v>0</v>
      </c>
      <c r="L10" s="29">
        <f>-1*H10*J10</f>
        <v>0</v>
      </c>
      <c r="M10" s="29">
        <f>K10+L10</f>
        <v>0</v>
      </c>
      <c r="N10" s="9"/>
      <c r="O10" s="9">
        <v>50</v>
      </c>
      <c r="P10" s="9">
        <v>0</v>
      </c>
      <c r="Q10" s="34">
        <v>30</v>
      </c>
      <c r="R10" s="9">
        <v>0</v>
      </c>
      <c r="S10" s="9">
        <v>0</v>
      </c>
      <c r="T10" s="34">
        <v>5</v>
      </c>
      <c r="U10" s="35">
        <f>Q10+T10</f>
        <v>35</v>
      </c>
      <c r="V10" s="6">
        <v>0</v>
      </c>
      <c r="W10" s="6">
        <f>F10-G10-O10</f>
        <v>-50</v>
      </c>
      <c r="X10" s="6">
        <f>E10</f>
        <v>50</v>
      </c>
      <c r="Y10" s="6">
        <f>H10+R10</f>
        <v>0</v>
      </c>
      <c r="Z10" s="6">
        <f>X10-(Y10+S10)</f>
        <v>50</v>
      </c>
      <c r="AA10" s="29"/>
      <c r="AB10" s="29">
        <f>-1*U10*W10</f>
        <v>1750</v>
      </c>
      <c r="AC10" s="29">
        <f>-1*T10*Z10</f>
        <v>-250</v>
      </c>
      <c r="AD10" s="29">
        <f>AB10+AC10+AA10</f>
        <v>1500</v>
      </c>
      <c r="AE10" s="30">
        <f>-1*T10*W10</f>
        <v>250</v>
      </c>
      <c r="AF10" s="29">
        <f>AE10+AC10</f>
        <v>0</v>
      </c>
      <c r="AG10" s="29">
        <f t="shared" si="0"/>
        <v>1500</v>
      </c>
    </row>
    <row r="11" spans="1:33" ht="12">
      <c r="A11" s="3">
        <v>6</v>
      </c>
      <c r="B11" s="3" t="s">
        <v>13</v>
      </c>
      <c r="C11" s="3" t="s">
        <v>70</v>
      </c>
      <c r="D11" s="3">
        <v>0</v>
      </c>
      <c r="E11" s="3">
        <v>50</v>
      </c>
      <c r="F11" s="3">
        <v>0</v>
      </c>
      <c r="G11" s="10">
        <v>0</v>
      </c>
      <c r="H11" s="10">
        <v>20</v>
      </c>
      <c r="I11" s="32">
        <v>30</v>
      </c>
      <c r="J11" s="32">
        <v>10</v>
      </c>
      <c r="K11" s="29">
        <f>-1*(G11-F11)*I11</f>
        <v>0</v>
      </c>
      <c r="L11" s="29">
        <f>-1*H11*J11</f>
        <v>-200</v>
      </c>
      <c r="M11" s="29">
        <f>K11+L11</f>
        <v>-200</v>
      </c>
      <c r="N11" s="9"/>
      <c r="O11" s="9">
        <v>50</v>
      </c>
      <c r="P11" s="9">
        <v>0</v>
      </c>
      <c r="Q11" s="34">
        <v>30</v>
      </c>
      <c r="R11" s="9">
        <v>0</v>
      </c>
      <c r="S11" s="9">
        <v>0</v>
      </c>
      <c r="T11" s="34">
        <v>5</v>
      </c>
      <c r="U11" s="35">
        <f>Q11+T11</f>
        <v>35</v>
      </c>
      <c r="V11" s="6">
        <v>0</v>
      </c>
      <c r="W11" s="6">
        <f>F11-G11-O11</f>
        <v>-50</v>
      </c>
      <c r="X11" s="6">
        <f>E11</f>
        <v>50</v>
      </c>
      <c r="Y11" s="6">
        <f>H11+R11</f>
        <v>20</v>
      </c>
      <c r="Z11" s="6">
        <f>X11-(Y11+S11)</f>
        <v>30</v>
      </c>
      <c r="AA11" s="29"/>
      <c r="AB11" s="29">
        <f>-1*U11*W11</f>
        <v>1750</v>
      </c>
      <c r="AC11" s="29">
        <f>-1*T11*Z11</f>
        <v>-150</v>
      </c>
      <c r="AD11" s="29">
        <f>AB11+AC11+AA11</f>
        <v>1600</v>
      </c>
      <c r="AE11" s="30">
        <f>-1*T11*W11</f>
        <v>250</v>
      </c>
      <c r="AF11" s="29">
        <f>AE11+AC11</f>
        <v>100</v>
      </c>
      <c r="AG11" s="29">
        <f t="shared" si="0"/>
        <v>1400</v>
      </c>
    </row>
    <row r="12" spans="1:33" ht="12">
      <c r="A12" s="3">
        <v>7</v>
      </c>
      <c r="B12" s="3" t="s">
        <v>13</v>
      </c>
      <c r="C12" s="3" t="s">
        <v>70</v>
      </c>
      <c r="D12" s="3">
        <v>0</v>
      </c>
      <c r="E12" s="3">
        <v>0</v>
      </c>
      <c r="F12" s="3">
        <v>0</v>
      </c>
      <c r="G12" s="10">
        <v>0</v>
      </c>
      <c r="H12" s="10">
        <v>20</v>
      </c>
      <c r="I12" s="32">
        <v>30</v>
      </c>
      <c r="J12" s="32">
        <v>10</v>
      </c>
      <c r="K12" s="29">
        <f>-1*(G12-F12)*I12</f>
        <v>0</v>
      </c>
      <c r="L12" s="29">
        <f>-1*H12*J12</f>
        <v>-200</v>
      </c>
      <c r="M12" s="29">
        <f>K12+L12</f>
        <v>-200</v>
      </c>
      <c r="N12" s="9"/>
      <c r="O12" s="9">
        <v>0</v>
      </c>
      <c r="P12" s="9">
        <v>0</v>
      </c>
      <c r="Q12" s="34">
        <v>30</v>
      </c>
      <c r="R12" s="9">
        <v>0</v>
      </c>
      <c r="S12" s="9">
        <v>0</v>
      </c>
      <c r="T12" s="34">
        <v>5</v>
      </c>
      <c r="U12" s="35">
        <f>Q12+T12</f>
        <v>35</v>
      </c>
      <c r="V12" s="6">
        <v>0</v>
      </c>
      <c r="W12" s="6">
        <f>F12-G12-O12</f>
        <v>0</v>
      </c>
      <c r="X12" s="6">
        <f>E12</f>
        <v>0</v>
      </c>
      <c r="Y12" s="6">
        <f>H12+R12</f>
        <v>20</v>
      </c>
      <c r="Z12" s="6">
        <f>X12-(Y12+S12)</f>
        <v>-20</v>
      </c>
      <c r="AA12" s="29"/>
      <c r="AB12" s="29">
        <f>-1*U12*W12</f>
        <v>0</v>
      </c>
      <c r="AC12" s="29">
        <f>-1*T12*Z12</f>
        <v>100</v>
      </c>
      <c r="AD12" s="29">
        <f>AB12+AC12+AA12</f>
        <v>100</v>
      </c>
      <c r="AE12" s="30">
        <f>-1*T12*W12</f>
        <v>0</v>
      </c>
      <c r="AF12" s="29">
        <f>AE12+AC12</f>
        <v>100</v>
      </c>
      <c r="AG12" s="29">
        <f t="shared" si="0"/>
        <v>-100</v>
      </c>
    </row>
    <row r="13" spans="1:33" ht="12">
      <c r="A13" s="3">
        <v>8</v>
      </c>
      <c r="B13" s="3" t="s">
        <v>13</v>
      </c>
      <c r="C13" s="3" t="s">
        <v>70</v>
      </c>
      <c r="D13" s="3">
        <v>0</v>
      </c>
      <c r="E13" s="3">
        <v>30</v>
      </c>
      <c r="F13" s="3">
        <v>50</v>
      </c>
      <c r="G13" s="10">
        <v>0</v>
      </c>
      <c r="H13" s="10">
        <v>20</v>
      </c>
      <c r="I13" s="32">
        <v>30</v>
      </c>
      <c r="J13" s="32">
        <v>10</v>
      </c>
      <c r="K13" s="29">
        <f>-1*(G13-F13)*I13</f>
        <v>1500</v>
      </c>
      <c r="L13" s="29">
        <f>-1*H13*J13</f>
        <v>-200</v>
      </c>
      <c r="M13" s="29">
        <f>K13+L13</f>
        <v>1300</v>
      </c>
      <c r="N13" s="9"/>
      <c r="O13" s="9">
        <v>30</v>
      </c>
      <c r="P13" s="9">
        <v>0</v>
      </c>
      <c r="Q13" s="34">
        <v>30</v>
      </c>
      <c r="R13" s="9">
        <v>0</v>
      </c>
      <c r="S13" s="9">
        <v>0</v>
      </c>
      <c r="T13" s="34">
        <v>5</v>
      </c>
      <c r="U13" s="35">
        <f>Q13+T13</f>
        <v>35</v>
      </c>
      <c r="V13" s="6">
        <v>0</v>
      </c>
      <c r="W13" s="6">
        <f>F13-G13-O13</f>
        <v>20</v>
      </c>
      <c r="X13" s="6">
        <f>E13</f>
        <v>30</v>
      </c>
      <c r="Y13" s="6">
        <f>H13+R13</f>
        <v>20</v>
      </c>
      <c r="Z13" s="6">
        <f>X13-(Y13+S13)</f>
        <v>10</v>
      </c>
      <c r="AA13" s="29"/>
      <c r="AB13" s="29">
        <f>-1*U13*W13</f>
        <v>-700</v>
      </c>
      <c r="AC13" s="29">
        <f>-1*T13*Z13</f>
        <v>-50</v>
      </c>
      <c r="AD13" s="29">
        <f>AB13+AC13+AA13</f>
        <v>-750</v>
      </c>
      <c r="AE13" s="30">
        <f>-1*T13*W13</f>
        <v>-100</v>
      </c>
      <c r="AF13" s="29">
        <f>AE13+AC13</f>
        <v>-150</v>
      </c>
      <c r="AG13" s="29">
        <f t="shared" si="0"/>
        <v>550</v>
      </c>
    </row>
    <row r="14" spans="1:33" ht="12">
      <c r="A14" s="28" t="s">
        <v>82</v>
      </c>
      <c r="B14" s="25"/>
      <c r="C14" s="25"/>
      <c r="D14" s="25"/>
      <c r="E14" s="25"/>
      <c r="F14" s="25"/>
      <c r="G14" s="25"/>
      <c r="H14" s="25"/>
      <c r="I14" s="33"/>
      <c r="J14" s="33"/>
      <c r="K14" s="25"/>
      <c r="L14" s="25"/>
      <c r="M14" s="25"/>
      <c r="N14" s="25"/>
      <c r="O14" s="25"/>
      <c r="P14" s="25"/>
      <c r="Q14" s="33"/>
      <c r="R14" s="25"/>
      <c r="S14" s="25"/>
      <c r="T14" s="33"/>
      <c r="U14" s="33"/>
      <c r="V14" s="25"/>
      <c r="W14" s="25"/>
      <c r="X14" s="25"/>
      <c r="Y14" s="25"/>
      <c r="Z14" s="25"/>
      <c r="AA14" s="25"/>
      <c r="AB14" s="31"/>
      <c r="AC14" s="31"/>
      <c r="AD14" s="31"/>
      <c r="AE14" s="31"/>
      <c r="AF14" s="31"/>
      <c r="AG14" s="31"/>
    </row>
    <row r="15" spans="1:33" ht="12">
      <c r="A15" s="3">
        <v>9</v>
      </c>
      <c r="B15" s="3" t="s">
        <v>69</v>
      </c>
      <c r="C15" s="3" t="s">
        <v>83</v>
      </c>
      <c r="D15" s="3">
        <v>0</v>
      </c>
      <c r="E15" s="3">
        <v>0</v>
      </c>
      <c r="F15" s="3">
        <v>0</v>
      </c>
      <c r="G15" s="10">
        <v>0</v>
      </c>
      <c r="H15" s="10">
        <v>20</v>
      </c>
      <c r="I15" s="32">
        <v>30</v>
      </c>
      <c r="J15" s="32">
        <v>10</v>
      </c>
      <c r="K15" s="29">
        <f>-1*(G15-F15)*I15</f>
        <v>0</v>
      </c>
      <c r="L15" s="29">
        <f>-1*H15*J15</f>
        <v>-200</v>
      </c>
      <c r="M15" s="29">
        <f>K15+L15</f>
        <v>-200</v>
      </c>
      <c r="N15" s="9"/>
      <c r="O15" s="9">
        <v>20</v>
      </c>
      <c r="P15" s="9">
        <v>20</v>
      </c>
      <c r="Q15" s="34">
        <v>30</v>
      </c>
      <c r="R15" s="9">
        <v>0</v>
      </c>
      <c r="S15" s="9">
        <v>0</v>
      </c>
      <c r="T15" s="34">
        <v>5</v>
      </c>
      <c r="U15" s="35">
        <f>Q15+T15</f>
        <v>35</v>
      </c>
      <c r="V15" s="6">
        <f>N15+F15-G15</f>
        <v>0</v>
      </c>
      <c r="W15" s="6">
        <f>F15-G15-O15</f>
        <v>-20</v>
      </c>
      <c r="X15" s="6">
        <f>P15</f>
        <v>20</v>
      </c>
      <c r="Y15" s="6">
        <f>H15+R15</f>
        <v>20</v>
      </c>
      <c r="Z15" s="6">
        <f>X15-(Y15+S15)</f>
        <v>0</v>
      </c>
      <c r="AA15" s="29"/>
      <c r="AB15" s="29">
        <f>-1*U15*W15</f>
        <v>700</v>
      </c>
      <c r="AC15" s="29">
        <f>-1*T15*Z15</f>
        <v>0</v>
      </c>
      <c r="AD15" s="29">
        <f>AB15+AC15+AA15</f>
        <v>700</v>
      </c>
      <c r="AE15" s="30">
        <f>-1*T15*W15</f>
        <v>100</v>
      </c>
      <c r="AF15" s="29">
        <f>AE15+AC15</f>
        <v>100</v>
      </c>
      <c r="AG15" s="29">
        <f t="shared" si="0"/>
        <v>500</v>
      </c>
    </row>
    <row r="16" spans="1:33" ht="12">
      <c r="A16" s="3">
        <v>10</v>
      </c>
      <c r="B16" s="3" t="s">
        <v>69</v>
      </c>
      <c r="C16" s="3" t="s">
        <v>83</v>
      </c>
      <c r="D16" s="3">
        <v>0</v>
      </c>
      <c r="E16" s="3">
        <v>0</v>
      </c>
      <c r="F16" s="3">
        <v>0</v>
      </c>
      <c r="G16" s="10">
        <v>0</v>
      </c>
      <c r="H16" s="10">
        <v>20</v>
      </c>
      <c r="I16" s="32">
        <v>30</v>
      </c>
      <c r="J16" s="32">
        <v>10</v>
      </c>
      <c r="K16" s="29">
        <f>-1*(G16-F16)*I16</f>
        <v>0</v>
      </c>
      <c r="L16" s="29">
        <f>-1*H16*J16</f>
        <v>-200</v>
      </c>
      <c r="M16" s="29">
        <f>K16+L16</f>
        <v>-200</v>
      </c>
      <c r="N16" s="9"/>
      <c r="O16" s="9">
        <v>0</v>
      </c>
      <c r="P16" s="9">
        <v>0</v>
      </c>
      <c r="Q16" s="34">
        <v>30</v>
      </c>
      <c r="R16" s="9">
        <v>0</v>
      </c>
      <c r="S16" s="9">
        <v>0</v>
      </c>
      <c r="T16" s="34">
        <v>5</v>
      </c>
      <c r="U16" s="35">
        <f>Q16+T16</f>
        <v>35</v>
      </c>
      <c r="V16" s="6">
        <f>N16+F16-G16</f>
        <v>0</v>
      </c>
      <c r="W16" s="6">
        <f>F16-G16-O16</f>
        <v>0</v>
      </c>
      <c r="X16" s="6">
        <f>P16</f>
        <v>0</v>
      </c>
      <c r="Y16" s="6">
        <f>H16+R16</f>
        <v>20</v>
      </c>
      <c r="Z16" s="6">
        <f>X16-(Y16+S16)</f>
        <v>-20</v>
      </c>
      <c r="AA16" s="29"/>
      <c r="AB16" s="29">
        <f>-1*U16*W16</f>
        <v>0</v>
      </c>
      <c r="AC16" s="29">
        <f>-1*T16*Z16</f>
        <v>100</v>
      </c>
      <c r="AD16" s="29">
        <f>AB16+AC16+AA16</f>
        <v>100</v>
      </c>
      <c r="AE16" s="30">
        <f>-1*T16*W16</f>
        <v>0</v>
      </c>
      <c r="AF16" s="29">
        <f>AE16+AC16</f>
        <v>100</v>
      </c>
      <c r="AG16" s="29">
        <f t="shared" si="0"/>
        <v>-100</v>
      </c>
    </row>
    <row r="17" spans="1:33" ht="12">
      <c r="A17" s="3">
        <v>11</v>
      </c>
      <c r="B17" s="3" t="s">
        <v>69</v>
      </c>
      <c r="C17" s="3" t="s">
        <v>83</v>
      </c>
      <c r="D17" s="3">
        <v>0</v>
      </c>
      <c r="E17" s="3">
        <v>0</v>
      </c>
      <c r="F17" s="3">
        <v>20</v>
      </c>
      <c r="G17" s="10">
        <v>0</v>
      </c>
      <c r="H17" s="10">
        <v>20</v>
      </c>
      <c r="I17" s="32">
        <v>30</v>
      </c>
      <c r="J17" s="32">
        <v>10</v>
      </c>
      <c r="K17" s="29">
        <f>-1*(G17-F17)*I17</f>
        <v>600</v>
      </c>
      <c r="L17" s="29">
        <f>-1*H17*J17</f>
        <v>-200</v>
      </c>
      <c r="M17" s="29">
        <f>K17+L17</f>
        <v>400</v>
      </c>
      <c r="N17" s="9"/>
      <c r="O17" s="9">
        <v>20</v>
      </c>
      <c r="P17" s="9">
        <v>20</v>
      </c>
      <c r="Q17" s="34">
        <v>30</v>
      </c>
      <c r="R17" s="9">
        <v>0</v>
      </c>
      <c r="S17" s="9">
        <v>0</v>
      </c>
      <c r="T17" s="34">
        <v>5</v>
      </c>
      <c r="U17" s="35">
        <f>Q17+T17</f>
        <v>35</v>
      </c>
      <c r="V17" s="6">
        <v>0</v>
      </c>
      <c r="W17" s="6">
        <f>F17-G17-O17</f>
        <v>0</v>
      </c>
      <c r="X17" s="6">
        <f>P17</f>
        <v>20</v>
      </c>
      <c r="Y17" s="6">
        <f>H17+R17</f>
        <v>20</v>
      </c>
      <c r="Z17" s="6">
        <f>X17-(Y17+S17)</f>
        <v>0</v>
      </c>
      <c r="AA17" s="29"/>
      <c r="AB17" s="29">
        <f>-1*U17*W17</f>
        <v>0</v>
      </c>
      <c r="AC17" s="29">
        <f>-1*T17*Z17</f>
        <v>0</v>
      </c>
      <c r="AD17" s="29">
        <f>AB17+AC17+AA17</f>
        <v>0</v>
      </c>
      <c r="AE17" s="30">
        <f>-1*T17*W17</f>
        <v>0</v>
      </c>
      <c r="AF17" s="29">
        <f>AE17+AC17</f>
        <v>0</v>
      </c>
      <c r="AG17" s="29">
        <f t="shared" si="0"/>
        <v>400</v>
      </c>
    </row>
    <row r="18" spans="1:33" ht="12">
      <c r="A18" s="3">
        <v>12</v>
      </c>
      <c r="B18" s="3" t="s">
        <v>69</v>
      </c>
      <c r="C18" s="3" t="s">
        <v>83</v>
      </c>
      <c r="D18" s="3">
        <v>0</v>
      </c>
      <c r="E18" s="3">
        <v>0</v>
      </c>
      <c r="F18" s="3">
        <v>20</v>
      </c>
      <c r="G18" s="10">
        <v>0</v>
      </c>
      <c r="H18" s="10">
        <v>20</v>
      </c>
      <c r="I18" s="32">
        <v>30</v>
      </c>
      <c r="J18" s="32">
        <v>10</v>
      </c>
      <c r="K18" s="29">
        <f>-1*(G18-F18)*I18</f>
        <v>600</v>
      </c>
      <c r="L18" s="29">
        <f>-1*H18*J18</f>
        <v>-200</v>
      </c>
      <c r="M18" s="29">
        <f>K18+L18</f>
        <v>400</v>
      </c>
      <c r="N18" s="9"/>
      <c r="O18" s="9">
        <v>0</v>
      </c>
      <c r="P18" s="9">
        <v>0</v>
      </c>
      <c r="Q18" s="34">
        <v>30</v>
      </c>
      <c r="R18" s="9">
        <v>0</v>
      </c>
      <c r="S18" s="9">
        <v>0</v>
      </c>
      <c r="T18" s="34">
        <v>5</v>
      </c>
      <c r="U18" s="35">
        <f>Q18+T18</f>
        <v>35</v>
      </c>
      <c r="V18" s="6">
        <v>0</v>
      </c>
      <c r="W18" s="6">
        <f>F18-G18-O18</f>
        <v>20</v>
      </c>
      <c r="X18" s="6">
        <f>P18</f>
        <v>0</v>
      </c>
      <c r="Y18" s="6">
        <f>H18+R18</f>
        <v>20</v>
      </c>
      <c r="Z18" s="6">
        <f>X18-(Y18+S18)</f>
        <v>-20</v>
      </c>
      <c r="AA18" s="29"/>
      <c r="AB18" s="29">
        <f>-1*U18*W18</f>
        <v>-700</v>
      </c>
      <c r="AC18" s="29">
        <f>-1*T18*Z18</f>
        <v>100</v>
      </c>
      <c r="AD18" s="29">
        <f>AB18+AC18+AA18</f>
        <v>-600</v>
      </c>
      <c r="AE18" s="30">
        <f>-1*T18*W18</f>
        <v>-100</v>
      </c>
      <c r="AF18" s="29">
        <f>AE18+AC18</f>
        <v>0</v>
      </c>
      <c r="AG18" s="29">
        <f t="shared" si="0"/>
        <v>-200</v>
      </c>
    </row>
    <row r="19" spans="1:32" ht="12">
      <c r="A19" s="25"/>
      <c r="B19" s="25"/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ht="12">
      <c r="A20" s="11" t="s">
        <v>14</v>
      </c>
    </row>
    <row r="21" ht="12">
      <c r="A21" s="1" t="s">
        <v>22</v>
      </c>
    </row>
    <row r="22" ht="12">
      <c r="A22" s="13" t="s">
        <v>16</v>
      </c>
    </row>
    <row r="23" ht="12">
      <c r="A23" s="1" t="s">
        <v>23</v>
      </c>
    </row>
    <row r="24" ht="12">
      <c r="A24" s="1" t="s">
        <v>19</v>
      </c>
    </row>
    <row r="25" ht="12">
      <c r="A25" s="1" t="s">
        <v>45</v>
      </c>
    </row>
    <row r="26" ht="12">
      <c r="A26" s="1" t="s">
        <v>63</v>
      </c>
    </row>
    <row r="27" ht="12">
      <c r="A27" s="1" t="s">
        <v>57</v>
      </c>
    </row>
    <row r="29" ht="12">
      <c r="A29" s="1" t="s">
        <v>81</v>
      </c>
    </row>
    <row r="30" ht="12">
      <c r="A30" s="1" t="s">
        <v>60</v>
      </c>
    </row>
    <row r="31" ht="12">
      <c r="A31" s="1" t="s">
        <v>66</v>
      </c>
    </row>
    <row r="32" ht="12">
      <c r="A32" s="1" t="s">
        <v>67</v>
      </c>
    </row>
    <row r="33" ht="12">
      <c r="A33" s="1" t="s">
        <v>76</v>
      </c>
    </row>
    <row r="34" ht="12">
      <c r="A34" s="1" t="s">
        <v>79</v>
      </c>
    </row>
    <row r="35" ht="12">
      <c r="A35" s="1" t="s">
        <v>80</v>
      </c>
    </row>
    <row r="36" ht="12">
      <c r="A36" s="1" t="s">
        <v>90</v>
      </c>
    </row>
    <row r="37" ht="12">
      <c r="A37" s="1" t="s">
        <v>86</v>
      </c>
    </row>
    <row r="38" ht="12">
      <c r="A38" s="1" t="s">
        <v>87</v>
      </c>
    </row>
    <row r="39" ht="12">
      <c r="A39" s="1" t="s">
        <v>88</v>
      </c>
    </row>
    <row r="40" ht="12">
      <c r="A40" s="1" t="s">
        <v>89</v>
      </c>
    </row>
    <row r="42" ht="12">
      <c r="A42" s="1" t="s">
        <v>91</v>
      </c>
    </row>
    <row r="43" ht="12">
      <c r="A43" s="1" t="s">
        <v>92</v>
      </c>
    </row>
    <row r="44" ht="12">
      <c r="A44" s="1" t="s">
        <v>93</v>
      </c>
    </row>
    <row r="45" ht="12">
      <c r="A45" s="1" t="s">
        <v>94</v>
      </c>
    </row>
    <row r="46" ht="12">
      <c r="A46" s="1" t="s">
        <v>96</v>
      </c>
    </row>
    <row r="47" ht="12">
      <c r="A47" s="1" t="s">
        <v>95</v>
      </c>
    </row>
    <row r="48" ht="12">
      <c r="A48" s="1" t="s">
        <v>84</v>
      </c>
    </row>
    <row r="49" ht="12">
      <c r="A49" s="1" t="s">
        <v>97</v>
      </c>
    </row>
    <row r="50" ht="12">
      <c r="A50" s="1" t="s">
        <v>98</v>
      </c>
    </row>
    <row r="51" ht="12">
      <c r="A51" s="1" t="s">
        <v>99</v>
      </c>
    </row>
    <row r="52" ht="12">
      <c r="A52" s="1" t="s">
        <v>100</v>
      </c>
    </row>
    <row r="53" ht="12">
      <c r="A53" s="1" t="s">
        <v>17</v>
      </c>
    </row>
    <row r="54" ht="12">
      <c r="A54" s="1" t="s">
        <v>20</v>
      </c>
    </row>
    <row r="55" ht="12">
      <c r="A55" s="1" t="s">
        <v>21</v>
      </c>
    </row>
  </sheetData>
  <sheetProtection/>
  <mergeCells count="5">
    <mergeCell ref="A2:E2"/>
    <mergeCell ref="AE2:AF2"/>
    <mergeCell ref="V2:AD2"/>
    <mergeCell ref="N2:U2"/>
    <mergeCell ref="F2:M2"/>
  </mergeCells>
  <printOptions/>
  <pageMargins left="0.7" right="0.7" top="0.75" bottom="0.75" header="0.3" footer="0.3"/>
  <pageSetup horizontalDpi="90" verticalDpi="90" orientation="portrait" r:id="rId1"/>
  <ignoredErrors>
    <ignoredError sqref="AB10 X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" customWidth="1"/>
    <col min="2" max="2" width="5.28125" style="1" customWidth="1"/>
    <col min="3" max="4" width="7.8515625" style="1" customWidth="1"/>
    <col min="5" max="5" width="9.28125" style="1" customWidth="1"/>
    <col min="6" max="6" width="8.00390625" style="1" customWidth="1"/>
    <col min="7" max="7" width="6.57421875" style="1" bestFit="1" customWidth="1"/>
    <col min="8" max="8" width="5.8515625" style="1" bestFit="1" customWidth="1"/>
    <col min="9" max="10" width="7.7109375" style="1" customWidth="1"/>
    <col min="11" max="11" width="9.140625" style="1" customWidth="1"/>
    <col min="12" max="12" width="9.28125" style="1" customWidth="1"/>
    <col min="13" max="13" width="7.8515625" style="1" bestFit="1" customWidth="1"/>
    <col min="14" max="15" width="6.00390625" style="1" customWidth="1"/>
    <col min="16" max="16" width="9.28125" style="1" customWidth="1"/>
    <col min="17" max="18" width="7.8515625" style="1" customWidth="1"/>
    <col min="19" max="19" width="9.421875" style="1" customWidth="1"/>
    <col min="20" max="20" width="8.57421875" style="1" customWidth="1"/>
    <col min="21" max="21" width="8.8515625" style="1" customWidth="1"/>
    <col min="22" max="22" width="9.28125" style="1" bestFit="1" customWidth="1"/>
    <col min="23" max="23" width="9.28125" style="1" customWidth="1"/>
    <col min="24" max="24" width="7.28125" style="1" bestFit="1" customWidth="1"/>
    <col min="25" max="25" width="9.57421875" style="1" customWidth="1"/>
    <col min="26" max="26" width="9.28125" style="1" bestFit="1" customWidth="1"/>
    <col min="27" max="27" width="12.00390625" style="1" customWidth="1"/>
    <col min="28" max="28" width="10.421875" style="1" customWidth="1"/>
    <col min="29" max="29" width="13.140625" style="5" customWidth="1"/>
    <col min="30" max="30" width="12.421875" style="5" bestFit="1" customWidth="1"/>
    <col min="31" max="31" width="9.7109375" style="1" customWidth="1"/>
    <col min="32" max="32" width="9.8515625" style="1" customWidth="1"/>
    <col min="33" max="33" width="12.421875" style="1" customWidth="1"/>
    <col min="34" max="16384" width="9.140625" style="1" customWidth="1"/>
  </cols>
  <sheetData>
    <row r="1" ht="15.75">
      <c r="A1" s="12" t="s">
        <v>101</v>
      </c>
    </row>
    <row r="2" spans="1:33" ht="12">
      <c r="A2" s="38"/>
      <c r="B2" s="38"/>
      <c r="C2" s="38"/>
      <c r="D2" s="38"/>
      <c r="E2" s="38"/>
      <c r="F2" s="43" t="s">
        <v>11</v>
      </c>
      <c r="G2" s="44"/>
      <c r="H2" s="44"/>
      <c r="I2" s="44"/>
      <c r="J2" s="44"/>
      <c r="K2" s="44"/>
      <c r="L2" s="44"/>
      <c r="M2" s="45"/>
      <c r="N2" s="42" t="s">
        <v>38</v>
      </c>
      <c r="O2" s="42"/>
      <c r="P2" s="42"/>
      <c r="Q2" s="42"/>
      <c r="R2" s="42"/>
      <c r="S2" s="42"/>
      <c r="T2" s="42"/>
      <c r="U2" s="42"/>
      <c r="V2" s="41" t="s">
        <v>3</v>
      </c>
      <c r="W2" s="41"/>
      <c r="X2" s="41"/>
      <c r="Y2" s="41"/>
      <c r="Z2" s="41"/>
      <c r="AA2" s="41"/>
      <c r="AB2" s="41"/>
      <c r="AC2" s="41"/>
      <c r="AD2" s="41"/>
      <c r="AE2" s="39" t="s">
        <v>7</v>
      </c>
      <c r="AF2" s="40"/>
      <c r="AG2" s="36" t="s">
        <v>106</v>
      </c>
    </row>
    <row r="3" spans="1:33" ht="36">
      <c r="A3" s="17"/>
      <c r="B3" s="17"/>
      <c r="C3" s="17"/>
      <c r="D3" s="17"/>
      <c r="E3" s="24" t="s">
        <v>49</v>
      </c>
      <c r="F3" s="15" t="s">
        <v>51</v>
      </c>
      <c r="G3" s="15" t="s">
        <v>24</v>
      </c>
      <c r="H3" s="15" t="s">
        <v>25</v>
      </c>
      <c r="I3" s="15" t="s">
        <v>30</v>
      </c>
      <c r="J3" s="15" t="s">
        <v>32</v>
      </c>
      <c r="K3" s="15" t="s">
        <v>26</v>
      </c>
      <c r="L3" s="15" t="s">
        <v>27</v>
      </c>
      <c r="M3" s="15"/>
      <c r="N3" s="21" t="s">
        <v>28</v>
      </c>
      <c r="O3" s="21" t="s">
        <v>71</v>
      </c>
      <c r="P3" s="19" t="s">
        <v>52</v>
      </c>
      <c r="Q3" s="21" t="s">
        <v>34</v>
      </c>
      <c r="R3" s="21" t="s">
        <v>47</v>
      </c>
      <c r="S3" s="21" t="s">
        <v>48</v>
      </c>
      <c r="T3" s="21" t="s">
        <v>35</v>
      </c>
      <c r="U3" s="19" t="s">
        <v>37</v>
      </c>
      <c r="V3" s="22" t="s">
        <v>39</v>
      </c>
      <c r="W3" s="22" t="s">
        <v>73</v>
      </c>
      <c r="X3" s="20" t="s">
        <v>40</v>
      </c>
      <c r="Y3" s="20" t="s">
        <v>54</v>
      </c>
      <c r="Z3" s="20" t="s">
        <v>41</v>
      </c>
      <c r="AA3" s="20" t="s">
        <v>58</v>
      </c>
      <c r="AB3" s="20" t="s">
        <v>42</v>
      </c>
      <c r="AC3" s="20" t="s">
        <v>43</v>
      </c>
      <c r="AD3" s="20"/>
      <c r="AE3" s="23"/>
      <c r="AF3" s="18"/>
      <c r="AG3" s="37"/>
    </row>
    <row r="4" spans="1:33" s="4" customFormat="1" ht="72">
      <c r="A4" s="2" t="s">
        <v>12</v>
      </c>
      <c r="B4" s="2" t="s">
        <v>5</v>
      </c>
      <c r="C4" s="2" t="s">
        <v>0</v>
      </c>
      <c r="D4" s="2" t="s">
        <v>61</v>
      </c>
      <c r="E4" s="2" t="s">
        <v>50</v>
      </c>
      <c r="F4" s="9" t="s">
        <v>104</v>
      </c>
      <c r="G4" s="9" t="s">
        <v>103</v>
      </c>
      <c r="H4" s="9" t="s">
        <v>102</v>
      </c>
      <c r="I4" s="9" t="s">
        <v>31</v>
      </c>
      <c r="J4" s="9" t="s">
        <v>1</v>
      </c>
      <c r="K4" s="6" t="s">
        <v>64</v>
      </c>
      <c r="L4" s="6" t="s">
        <v>18</v>
      </c>
      <c r="M4" s="6" t="s">
        <v>65</v>
      </c>
      <c r="N4" s="9" t="s">
        <v>29</v>
      </c>
      <c r="O4" s="9" t="s">
        <v>72</v>
      </c>
      <c r="P4" s="9" t="s">
        <v>53</v>
      </c>
      <c r="Q4" s="9" t="s">
        <v>33</v>
      </c>
      <c r="R4" s="9" t="s">
        <v>46</v>
      </c>
      <c r="S4" s="9" t="s">
        <v>56</v>
      </c>
      <c r="T4" s="9" t="s">
        <v>15</v>
      </c>
      <c r="U4" s="6" t="s">
        <v>36</v>
      </c>
      <c r="V4" s="6" t="s">
        <v>74</v>
      </c>
      <c r="W4" s="6" t="s">
        <v>75</v>
      </c>
      <c r="X4" s="6" t="s">
        <v>2</v>
      </c>
      <c r="Y4" s="6" t="s">
        <v>55</v>
      </c>
      <c r="Z4" s="6" t="s">
        <v>62</v>
      </c>
      <c r="AA4" s="6" t="s">
        <v>59</v>
      </c>
      <c r="AB4" s="6" t="s">
        <v>85</v>
      </c>
      <c r="AC4" s="7" t="s">
        <v>44</v>
      </c>
      <c r="AD4" s="7" t="s">
        <v>68</v>
      </c>
      <c r="AE4" s="8" t="s">
        <v>78</v>
      </c>
      <c r="AF4" s="7" t="s">
        <v>8</v>
      </c>
      <c r="AG4" s="7" t="s">
        <v>107</v>
      </c>
    </row>
    <row r="5" spans="1:33" ht="12">
      <c r="A5" s="3">
        <v>1</v>
      </c>
      <c r="B5" s="3" t="s">
        <v>6</v>
      </c>
      <c r="C5" s="3" t="s">
        <v>4</v>
      </c>
      <c r="D5" s="3">
        <f>500/4</f>
        <v>125</v>
      </c>
      <c r="E5" s="3">
        <v>0</v>
      </c>
      <c r="F5" s="3">
        <v>0</v>
      </c>
      <c r="G5" s="10">
        <v>0</v>
      </c>
      <c r="H5" s="10">
        <f>100/4</f>
        <v>25</v>
      </c>
      <c r="I5" s="32">
        <v>7000</v>
      </c>
      <c r="J5" s="32">
        <v>7000</v>
      </c>
      <c r="K5" s="29">
        <f>-1*(G5-F5)*I5</f>
        <v>0</v>
      </c>
      <c r="L5" s="29">
        <f>-1*H5*J5</f>
        <v>-175000</v>
      </c>
      <c r="M5" s="29">
        <f>K5+L5</f>
        <v>-175000</v>
      </c>
      <c r="N5" s="9">
        <v>100</v>
      </c>
      <c r="O5" s="9"/>
      <c r="P5" s="9">
        <v>0</v>
      </c>
      <c r="Q5" s="34">
        <v>7000</v>
      </c>
      <c r="R5" s="9">
        <v>0</v>
      </c>
      <c r="S5" s="9">
        <v>0</v>
      </c>
      <c r="T5" s="34">
        <v>2000</v>
      </c>
      <c r="U5" s="35">
        <f>Q5+T5</f>
        <v>9000</v>
      </c>
      <c r="V5" s="6">
        <f>N5+F5-G5</f>
        <v>100</v>
      </c>
      <c r="W5" s="6"/>
      <c r="X5" s="6">
        <f>D5-N5+P5</f>
        <v>25</v>
      </c>
      <c r="Y5" s="6">
        <f>H5+R5</f>
        <v>25</v>
      </c>
      <c r="Z5" s="6">
        <f>X5-(Y5+S5)</f>
        <v>0</v>
      </c>
      <c r="AA5" s="29">
        <f>-1*S5*T5</f>
        <v>0</v>
      </c>
      <c r="AB5" s="29">
        <f>-1*U5*V5</f>
        <v>-900000</v>
      </c>
      <c r="AC5" s="29">
        <f>-1*T5*Z5</f>
        <v>0</v>
      </c>
      <c r="AD5" s="29">
        <f>AB5+AC5+AA5</f>
        <v>-900000</v>
      </c>
      <c r="AE5" s="30">
        <f>-1*T5*V5</f>
        <v>-200000</v>
      </c>
      <c r="AF5" s="29">
        <f>AE5+AC5</f>
        <v>-200000</v>
      </c>
      <c r="AG5" s="29">
        <f>M5+AA5+AD5</f>
        <v>-1075000</v>
      </c>
    </row>
    <row r="6" spans="1:33" ht="12">
      <c r="A6" s="3">
        <v>2</v>
      </c>
      <c r="B6" s="3" t="s">
        <v>6</v>
      </c>
      <c r="C6" s="3" t="s">
        <v>4</v>
      </c>
      <c r="D6" s="3">
        <f>500/4</f>
        <v>125</v>
      </c>
      <c r="E6" s="3">
        <v>0</v>
      </c>
      <c r="F6" s="3">
        <v>0</v>
      </c>
      <c r="G6" s="10">
        <v>0</v>
      </c>
      <c r="H6" s="10">
        <f>100/4</f>
        <v>25</v>
      </c>
      <c r="I6" s="32">
        <v>7000</v>
      </c>
      <c r="J6" s="32">
        <v>7000</v>
      </c>
      <c r="K6" s="29">
        <f>-1*(G6-F6)*I6</f>
        <v>0</v>
      </c>
      <c r="L6" s="29">
        <f>-1*H6*J6</f>
        <v>-175000</v>
      </c>
      <c r="M6" s="29">
        <f>K6+L6</f>
        <v>-175000</v>
      </c>
      <c r="N6" s="9">
        <v>125</v>
      </c>
      <c r="O6" s="9"/>
      <c r="P6" s="9">
        <v>0</v>
      </c>
      <c r="Q6" s="34">
        <v>7000</v>
      </c>
      <c r="R6" s="9">
        <v>0</v>
      </c>
      <c r="S6" s="9">
        <v>0</v>
      </c>
      <c r="T6" s="34">
        <v>2000</v>
      </c>
      <c r="U6" s="35">
        <f>Q6+T6</f>
        <v>9000</v>
      </c>
      <c r="V6" s="6">
        <f>N6+F6-G6</f>
        <v>125</v>
      </c>
      <c r="W6" s="6"/>
      <c r="X6" s="6">
        <f>D6-N6+P6</f>
        <v>0</v>
      </c>
      <c r="Y6" s="6">
        <f>H6+R6</f>
        <v>25</v>
      </c>
      <c r="Z6" s="6">
        <f>X6-(Y6+S6)</f>
        <v>-25</v>
      </c>
      <c r="AA6" s="29">
        <f>-1*S6*T6</f>
        <v>0</v>
      </c>
      <c r="AB6" s="29">
        <f>-1*U6*V6</f>
        <v>-1125000</v>
      </c>
      <c r="AC6" s="29">
        <f>-1*T6*Z6</f>
        <v>50000</v>
      </c>
      <c r="AD6" s="29">
        <f>AB6+AC6+AA6</f>
        <v>-1075000</v>
      </c>
      <c r="AE6" s="30">
        <f>-1*T6*V6</f>
        <v>-250000</v>
      </c>
      <c r="AF6" s="29">
        <f>AE6+AC6</f>
        <v>-200000</v>
      </c>
      <c r="AG6" s="29">
        <f aca="true" t="shared" si="0" ref="AG6:AG18">M6+AA6+AD6</f>
        <v>-1250000</v>
      </c>
    </row>
    <row r="7" spans="1:33" ht="12">
      <c r="A7" s="3">
        <v>3</v>
      </c>
      <c r="B7" s="3" t="s">
        <v>6</v>
      </c>
      <c r="C7" s="3" t="s">
        <v>4</v>
      </c>
      <c r="D7" s="3">
        <f>500/4</f>
        <v>125</v>
      </c>
      <c r="E7" s="3">
        <v>0</v>
      </c>
      <c r="F7" s="3">
        <v>0</v>
      </c>
      <c r="G7" s="10">
        <v>100</v>
      </c>
      <c r="H7" s="10">
        <f>100/4</f>
        <v>25</v>
      </c>
      <c r="I7" s="32">
        <v>7000</v>
      </c>
      <c r="J7" s="32">
        <v>7000</v>
      </c>
      <c r="K7" s="29">
        <f>-1*(G7-F7)*I7</f>
        <v>-700000</v>
      </c>
      <c r="L7" s="29">
        <f>-1*H7*J7</f>
        <v>-175000</v>
      </c>
      <c r="M7" s="29">
        <f>K7+L7</f>
        <v>-875000</v>
      </c>
      <c r="N7" s="9">
        <v>100</v>
      </c>
      <c r="O7" s="9"/>
      <c r="P7" s="9">
        <v>0</v>
      </c>
      <c r="Q7" s="34">
        <v>7000</v>
      </c>
      <c r="R7" s="9">
        <v>0</v>
      </c>
      <c r="S7" s="9">
        <v>0</v>
      </c>
      <c r="T7" s="34">
        <v>2000</v>
      </c>
      <c r="U7" s="35">
        <f>Q7+T7</f>
        <v>9000</v>
      </c>
      <c r="V7" s="6">
        <f>N7+F7-G7</f>
        <v>0</v>
      </c>
      <c r="W7" s="6"/>
      <c r="X7" s="6">
        <f>D7-N7+P7</f>
        <v>25</v>
      </c>
      <c r="Y7" s="6">
        <f>H7+R7</f>
        <v>25</v>
      </c>
      <c r="Z7" s="6">
        <f>X7-(Y7+S7)</f>
        <v>0</v>
      </c>
      <c r="AA7" s="29">
        <f>-1*S7*T7</f>
        <v>0</v>
      </c>
      <c r="AB7" s="29">
        <f>-1*U7*V7</f>
        <v>0</v>
      </c>
      <c r="AC7" s="29">
        <f>-1*T7*Z7</f>
        <v>0</v>
      </c>
      <c r="AD7" s="29">
        <f>AB7+AC7+AA7</f>
        <v>0</v>
      </c>
      <c r="AE7" s="30">
        <f>-1*T7*V7</f>
        <v>0</v>
      </c>
      <c r="AF7" s="29">
        <f>AE7+AC7</f>
        <v>0</v>
      </c>
      <c r="AG7" s="29">
        <f t="shared" si="0"/>
        <v>-875000</v>
      </c>
    </row>
    <row r="8" spans="1:33" ht="12">
      <c r="A8" s="3">
        <v>4</v>
      </c>
      <c r="B8" s="3" t="s">
        <v>10</v>
      </c>
      <c r="C8" s="3" t="s">
        <v>9</v>
      </c>
      <c r="D8" s="3">
        <v>150</v>
      </c>
      <c r="E8" s="3">
        <v>0</v>
      </c>
      <c r="F8" s="3">
        <v>0</v>
      </c>
      <c r="G8" s="10">
        <v>0</v>
      </c>
      <c r="H8" s="10">
        <v>0</v>
      </c>
      <c r="I8" s="32">
        <v>7000</v>
      </c>
      <c r="J8" s="32">
        <v>7000</v>
      </c>
      <c r="K8" s="29">
        <f>-1*(G8-F8)*I8</f>
        <v>0</v>
      </c>
      <c r="L8" s="29">
        <f>-1*H8*J8</f>
        <v>0</v>
      </c>
      <c r="M8" s="29">
        <f>K8+L8</f>
        <v>0</v>
      </c>
      <c r="N8" s="9">
        <v>150</v>
      </c>
      <c r="O8" s="9"/>
      <c r="P8" s="9">
        <v>0</v>
      </c>
      <c r="Q8" s="34">
        <v>7000</v>
      </c>
      <c r="R8" s="9">
        <v>0</v>
      </c>
      <c r="S8" s="9">
        <v>25</v>
      </c>
      <c r="T8" s="34">
        <v>2000</v>
      </c>
      <c r="U8" s="35">
        <f>Q8+T8</f>
        <v>9000</v>
      </c>
      <c r="V8" s="6">
        <f>N8+F8-G8</f>
        <v>150</v>
      </c>
      <c r="W8" s="6"/>
      <c r="X8" s="6">
        <f>D8-N8</f>
        <v>0</v>
      </c>
      <c r="Y8" s="6">
        <f>H8+R8</f>
        <v>0</v>
      </c>
      <c r="Z8" s="6">
        <f>X8-(Y8+S8)</f>
        <v>-25</v>
      </c>
      <c r="AA8" s="29">
        <f>-1*S8*T8</f>
        <v>-50000</v>
      </c>
      <c r="AB8" s="29">
        <f>-1*U8*V8</f>
        <v>-1350000</v>
      </c>
      <c r="AC8" s="29">
        <f>-1*T8*Z8</f>
        <v>50000</v>
      </c>
      <c r="AD8" s="29">
        <f>AB8+AC8+AA8</f>
        <v>-1350000</v>
      </c>
      <c r="AE8" s="30">
        <f>-1*T8*V8</f>
        <v>-300000</v>
      </c>
      <c r="AF8" s="29">
        <f>AE8+AC8</f>
        <v>-250000</v>
      </c>
      <c r="AG8" s="29">
        <f t="shared" si="0"/>
        <v>-1400000</v>
      </c>
    </row>
    <row r="9" spans="1:33" ht="12">
      <c r="A9" s="28" t="s">
        <v>77</v>
      </c>
      <c r="B9" s="25"/>
      <c r="C9" s="25"/>
      <c r="D9" s="25"/>
      <c r="E9" s="25"/>
      <c r="F9" s="25"/>
      <c r="G9" s="25"/>
      <c r="H9" s="25"/>
      <c r="I9" s="33"/>
      <c r="J9" s="33"/>
      <c r="K9" s="25"/>
      <c r="L9" s="25"/>
      <c r="M9" s="25"/>
      <c r="N9" s="25"/>
      <c r="O9" s="25"/>
      <c r="P9" s="25"/>
      <c r="Q9" s="33"/>
      <c r="R9" s="25"/>
      <c r="S9" s="25"/>
      <c r="T9" s="33"/>
      <c r="U9" s="33"/>
      <c r="V9" s="25"/>
      <c r="W9" s="25"/>
      <c r="X9" s="25"/>
      <c r="Y9" s="25"/>
      <c r="Z9" s="25"/>
      <c r="AA9" s="25"/>
      <c r="AB9" s="31"/>
      <c r="AC9" s="31"/>
      <c r="AD9" s="31"/>
      <c r="AE9" s="31"/>
      <c r="AF9" s="31"/>
      <c r="AG9" s="31"/>
    </row>
    <row r="10" spans="1:33" ht="12">
      <c r="A10" s="3">
        <v>5</v>
      </c>
      <c r="B10" s="3" t="s">
        <v>13</v>
      </c>
      <c r="C10" s="3" t="s">
        <v>70</v>
      </c>
      <c r="D10" s="3">
        <v>0</v>
      </c>
      <c r="E10" s="3">
        <v>50</v>
      </c>
      <c r="F10" s="3">
        <v>0</v>
      </c>
      <c r="G10" s="10">
        <v>0</v>
      </c>
      <c r="H10" s="10">
        <v>0</v>
      </c>
      <c r="I10" s="32">
        <v>7000</v>
      </c>
      <c r="J10" s="32">
        <v>7000</v>
      </c>
      <c r="K10" s="29">
        <f>-1*(G10-F10)*I10</f>
        <v>0</v>
      </c>
      <c r="L10" s="29">
        <f>-1*H10*J10</f>
        <v>0</v>
      </c>
      <c r="M10" s="29">
        <f>K10+L10</f>
        <v>0</v>
      </c>
      <c r="N10" s="9"/>
      <c r="O10" s="9">
        <v>50</v>
      </c>
      <c r="P10" s="9">
        <v>0</v>
      </c>
      <c r="Q10" s="34">
        <v>7000</v>
      </c>
      <c r="R10" s="9">
        <v>0</v>
      </c>
      <c r="S10" s="9">
        <v>0</v>
      </c>
      <c r="T10" s="34">
        <v>2000</v>
      </c>
      <c r="U10" s="35">
        <f>Q10+T10</f>
        <v>9000</v>
      </c>
      <c r="V10" s="6">
        <v>0</v>
      </c>
      <c r="W10" s="6">
        <f>F10-G10-O10</f>
        <v>-50</v>
      </c>
      <c r="X10" s="6">
        <f>E10</f>
        <v>50</v>
      </c>
      <c r="Y10" s="6">
        <f>H10+R10</f>
        <v>0</v>
      </c>
      <c r="Z10" s="6">
        <f>X10-(Y10+S10)</f>
        <v>50</v>
      </c>
      <c r="AA10" s="6">
        <f>-1*S10*T10</f>
        <v>0</v>
      </c>
      <c r="AB10" s="29">
        <f>-1*U10*W10</f>
        <v>450000</v>
      </c>
      <c r="AC10" s="29">
        <f>-1*T10*Z10</f>
        <v>-100000</v>
      </c>
      <c r="AD10" s="29">
        <f>AB10+AC10+AA10</f>
        <v>350000</v>
      </c>
      <c r="AE10" s="30">
        <f>-1*T10*W10</f>
        <v>100000</v>
      </c>
      <c r="AF10" s="29">
        <f>AE10+AC10</f>
        <v>0</v>
      </c>
      <c r="AG10" s="29">
        <f t="shared" si="0"/>
        <v>350000</v>
      </c>
    </row>
    <row r="11" spans="1:33" ht="12">
      <c r="A11" s="3">
        <v>6</v>
      </c>
      <c r="B11" s="3" t="s">
        <v>13</v>
      </c>
      <c r="C11" s="3" t="s">
        <v>70</v>
      </c>
      <c r="D11" s="3">
        <v>0</v>
      </c>
      <c r="E11" s="3">
        <v>50</v>
      </c>
      <c r="F11" s="3">
        <v>0</v>
      </c>
      <c r="G11" s="10">
        <v>0</v>
      </c>
      <c r="H11" s="10">
        <v>20</v>
      </c>
      <c r="I11" s="32">
        <v>7000</v>
      </c>
      <c r="J11" s="32">
        <v>7000</v>
      </c>
      <c r="K11" s="29">
        <f>-1*(G11-F11)*I11</f>
        <v>0</v>
      </c>
      <c r="L11" s="29">
        <f>-1*H11*J11</f>
        <v>-140000</v>
      </c>
      <c r="M11" s="29">
        <f>K11+L11</f>
        <v>-140000</v>
      </c>
      <c r="N11" s="9"/>
      <c r="O11" s="9">
        <v>50</v>
      </c>
      <c r="P11" s="9">
        <v>0</v>
      </c>
      <c r="Q11" s="34">
        <v>7000</v>
      </c>
      <c r="R11" s="9">
        <v>0</v>
      </c>
      <c r="S11" s="9">
        <v>0</v>
      </c>
      <c r="T11" s="34">
        <v>2000</v>
      </c>
      <c r="U11" s="35">
        <f>Q11+T11</f>
        <v>9000</v>
      </c>
      <c r="V11" s="6">
        <v>0</v>
      </c>
      <c r="W11" s="6">
        <f>F11-G11-O11</f>
        <v>-50</v>
      </c>
      <c r="X11" s="6">
        <f>E11</f>
        <v>50</v>
      </c>
      <c r="Y11" s="6">
        <f>H11+R11</f>
        <v>20</v>
      </c>
      <c r="Z11" s="6">
        <f>X11-(Y11+S11)</f>
        <v>30</v>
      </c>
      <c r="AA11" s="6">
        <f>-1*S11*T11</f>
        <v>0</v>
      </c>
      <c r="AB11" s="29">
        <f>-1*U11*W11</f>
        <v>450000</v>
      </c>
      <c r="AC11" s="29">
        <f>-1*T11*Z11</f>
        <v>-60000</v>
      </c>
      <c r="AD11" s="29">
        <f>AB11+AC11+AA11</f>
        <v>390000</v>
      </c>
      <c r="AE11" s="30">
        <f>-1*T11*W11</f>
        <v>100000</v>
      </c>
      <c r="AF11" s="29">
        <f>AE11+AC11</f>
        <v>40000</v>
      </c>
      <c r="AG11" s="29">
        <f t="shared" si="0"/>
        <v>250000</v>
      </c>
    </row>
    <row r="12" spans="1:33" ht="12">
      <c r="A12" s="3">
        <v>7</v>
      </c>
      <c r="B12" s="3" t="s">
        <v>13</v>
      </c>
      <c r="C12" s="3" t="s">
        <v>70</v>
      </c>
      <c r="D12" s="3">
        <v>0</v>
      </c>
      <c r="E12" s="3">
        <v>0</v>
      </c>
      <c r="F12" s="3">
        <v>0</v>
      </c>
      <c r="G12" s="10">
        <v>0</v>
      </c>
      <c r="H12" s="10">
        <v>20</v>
      </c>
      <c r="I12" s="32">
        <v>7000</v>
      </c>
      <c r="J12" s="32">
        <v>7000</v>
      </c>
      <c r="K12" s="29">
        <f>-1*(G12-F12)*I12</f>
        <v>0</v>
      </c>
      <c r="L12" s="29">
        <f>-1*H12*J12</f>
        <v>-140000</v>
      </c>
      <c r="M12" s="29">
        <f>K12+L12</f>
        <v>-140000</v>
      </c>
      <c r="N12" s="9"/>
      <c r="O12" s="9">
        <v>0</v>
      </c>
      <c r="P12" s="9">
        <v>0</v>
      </c>
      <c r="Q12" s="34">
        <v>7000</v>
      </c>
      <c r="R12" s="9">
        <v>0</v>
      </c>
      <c r="S12" s="9">
        <v>0</v>
      </c>
      <c r="T12" s="34">
        <v>2000</v>
      </c>
      <c r="U12" s="35">
        <f>Q12+T12</f>
        <v>9000</v>
      </c>
      <c r="V12" s="6">
        <v>0</v>
      </c>
      <c r="W12" s="6">
        <f>F12-G12-O12</f>
        <v>0</v>
      </c>
      <c r="X12" s="6">
        <f>E12</f>
        <v>0</v>
      </c>
      <c r="Y12" s="6">
        <f>H12+R12</f>
        <v>20</v>
      </c>
      <c r="Z12" s="6">
        <f>X12-(Y12+S12)</f>
        <v>-20</v>
      </c>
      <c r="AA12" s="6">
        <f>-1*S12*T12</f>
        <v>0</v>
      </c>
      <c r="AB12" s="29">
        <f>-1*U12*W12</f>
        <v>0</v>
      </c>
      <c r="AC12" s="29">
        <f>-1*T12*Z12</f>
        <v>40000</v>
      </c>
      <c r="AD12" s="29">
        <f>AB12+AC12+AA12</f>
        <v>40000</v>
      </c>
      <c r="AE12" s="30">
        <f>-1*T12*W12</f>
        <v>0</v>
      </c>
      <c r="AF12" s="29">
        <f>AE12+AC12</f>
        <v>40000</v>
      </c>
      <c r="AG12" s="29">
        <f t="shared" si="0"/>
        <v>-100000</v>
      </c>
    </row>
    <row r="13" spans="1:33" ht="12">
      <c r="A13" s="3">
        <v>8</v>
      </c>
      <c r="B13" s="3" t="s">
        <v>13</v>
      </c>
      <c r="C13" s="3" t="s">
        <v>70</v>
      </c>
      <c r="D13" s="3">
        <v>0</v>
      </c>
      <c r="E13" s="3">
        <v>30</v>
      </c>
      <c r="F13" s="3">
        <v>50</v>
      </c>
      <c r="G13" s="10">
        <v>0</v>
      </c>
      <c r="H13" s="10">
        <v>20</v>
      </c>
      <c r="I13" s="32">
        <v>7000</v>
      </c>
      <c r="J13" s="32">
        <v>7000</v>
      </c>
      <c r="K13" s="29">
        <f>-1*(G13-F13)*I13</f>
        <v>350000</v>
      </c>
      <c r="L13" s="29">
        <f>-1*H13*J13</f>
        <v>-140000</v>
      </c>
      <c r="M13" s="29">
        <f>K13+L13</f>
        <v>210000</v>
      </c>
      <c r="N13" s="9"/>
      <c r="O13" s="9">
        <v>30</v>
      </c>
      <c r="P13" s="9">
        <v>0</v>
      </c>
      <c r="Q13" s="34">
        <v>7000</v>
      </c>
      <c r="R13" s="9">
        <v>0</v>
      </c>
      <c r="S13" s="9">
        <v>0</v>
      </c>
      <c r="T13" s="34">
        <v>2000</v>
      </c>
      <c r="U13" s="35">
        <f>Q13+T13</f>
        <v>9000</v>
      </c>
      <c r="V13" s="6">
        <v>0</v>
      </c>
      <c r="W13" s="6">
        <f>F13-G13-O13</f>
        <v>20</v>
      </c>
      <c r="X13" s="6">
        <f>E13</f>
        <v>30</v>
      </c>
      <c r="Y13" s="6">
        <f>H13+R13</f>
        <v>20</v>
      </c>
      <c r="Z13" s="6">
        <f>X13-(Y13+S13)</f>
        <v>10</v>
      </c>
      <c r="AA13" s="6">
        <f>-1*S13*T13</f>
        <v>0</v>
      </c>
      <c r="AB13" s="29">
        <f>-1*U13*W13</f>
        <v>-180000</v>
      </c>
      <c r="AC13" s="29">
        <f>-1*T13*Z13</f>
        <v>-20000</v>
      </c>
      <c r="AD13" s="29">
        <f>AB13+AC13+AA13</f>
        <v>-200000</v>
      </c>
      <c r="AE13" s="30">
        <f>-1*T13*W13</f>
        <v>-40000</v>
      </c>
      <c r="AF13" s="29">
        <f>AE13+AC13</f>
        <v>-60000</v>
      </c>
      <c r="AG13" s="29">
        <f t="shared" si="0"/>
        <v>10000</v>
      </c>
    </row>
    <row r="14" spans="1:33" ht="12">
      <c r="A14" s="28" t="s">
        <v>82</v>
      </c>
      <c r="B14" s="25"/>
      <c r="C14" s="25"/>
      <c r="D14" s="25"/>
      <c r="E14" s="25"/>
      <c r="F14" s="25"/>
      <c r="G14" s="25"/>
      <c r="H14" s="25"/>
      <c r="I14" s="33"/>
      <c r="J14" s="33"/>
      <c r="K14" s="25"/>
      <c r="L14" s="25"/>
      <c r="M14" s="25"/>
      <c r="N14" s="25"/>
      <c r="O14" s="25"/>
      <c r="P14" s="25"/>
      <c r="Q14" s="33"/>
      <c r="R14" s="25"/>
      <c r="S14" s="25"/>
      <c r="T14" s="33"/>
      <c r="U14" s="33"/>
      <c r="V14" s="25"/>
      <c r="W14" s="25"/>
      <c r="X14" s="25"/>
      <c r="Y14" s="25"/>
      <c r="Z14" s="25"/>
      <c r="AA14" s="25"/>
      <c r="AB14" s="31"/>
      <c r="AC14" s="31"/>
      <c r="AD14" s="31"/>
      <c r="AE14" s="31"/>
      <c r="AF14" s="31"/>
      <c r="AG14" s="31"/>
    </row>
    <row r="15" spans="1:33" ht="12">
      <c r="A15" s="3">
        <v>9</v>
      </c>
      <c r="B15" s="3" t="s">
        <v>69</v>
      </c>
      <c r="C15" s="3" t="s">
        <v>83</v>
      </c>
      <c r="D15" s="3">
        <v>0</v>
      </c>
      <c r="E15" s="3">
        <v>0</v>
      </c>
      <c r="F15" s="3">
        <v>0</v>
      </c>
      <c r="G15" s="10">
        <v>0</v>
      </c>
      <c r="H15" s="10">
        <v>20</v>
      </c>
      <c r="I15" s="32">
        <v>7000</v>
      </c>
      <c r="J15" s="32">
        <v>7000</v>
      </c>
      <c r="K15" s="29">
        <f>-1*(G15-F15)*I15</f>
        <v>0</v>
      </c>
      <c r="L15" s="29">
        <f>-1*H15*J15</f>
        <v>-140000</v>
      </c>
      <c r="M15" s="29">
        <f>K15+L15</f>
        <v>-140000</v>
      </c>
      <c r="N15" s="9"/>
      <c r="O15" s="9">
        <v>20</v>
      </c>
      <c r="P15" s="9">
        <v>20</v>
      </c>
      <c r="Q15" s="34">
        <v>7000</v>
      </c>
      <c r="R15" s="9">
        <v>0</v>
      </c>
      <c r="S15" s="9">
        <v>0</v>
      </c>
      <c r="T15" s="34">
        <v>2000</v>
      </c>
      <c r="U15" s="35">
        <f>Q15+T15</f>
        <v>9000</v>
      </c>
      <c r="V15" s="6">
        <f>N15+F15-G15</f>
        <v>0</v>
      </c>
      <c r="W15" s="6">
        <f>F15-G15-O15</f>
        <v>-20</v>
      </c>
      <c r="X15" s="6">
        <f>P15</f>
        <v>20</v>
      </c>
      <c r="Y15" s="6">
        <f>H15+R15</f>
        <v>20</v>
      </c>
      <c r="Z15" s="6">
        <f>X15-(Y15+S15)</f>
        <v>0</v>
      </c>
      <c r="AA15" s="6">
        <f>-1*S15*T15</f>
        <v>0</v>
      </c>
      <c r="AB15" s="29">
        <f>-1*U15*W15</f>
        <v>180000</v>
      </c>
      <c r="AC15" s="29">
        <f>-1*T15*Z15</f>
        <v>0</v>
      </c>
      <c r="AD15" s="29">
        <f>AB15+AC15+AA15</f>
        <v>180000</v>
      </c>
      <c r="AE15" s="30">
        <f>-1*T15*W15</f>
        <v>40000</v>
      </c>
      <c r="AF15" s="29">
        <f>AE15+AC15</f>
        <v>40000</v>
      </c>
      <c r="AG15" s="29">
        <f t="shared" si="0"/>
        <v>40000</v>
      </c>
    </row>
    <row r="16" spans="1:33" ht="12">
      <c r="A16" s="3">
        <v>10</v>
      </c>
      <c r="B16" s="3" t="s">
        <v>69</v>
      </c>
      <c r="C16" s="3" t="s">
        <v>83</v>
      </c>
      <c r="D16" s="3">
        <v>0</v>
      </c>
      <c r="E16" s="3">
        <v>0</v>
      </c>
      <c r="F16" s="3">
        <v>0</v>
      </c>
      <c r="G16" s="10">
        <v>0</v>
      </c>
      <c r="H16" s="10">
        <v>20</v>
      </c>
      <c r="I16" s="32">
        <v>7000</v>
      </c>
      <c r="J16" s="32">
        <v>7000</v>
      </c>
      <c r="K16" s="29">
        <f>-1*(G16-F16)*I16</f>
        <v>0</v>
      </c>
      <c r="L16" s="29">
        <f>-1*H16*J16</f>
        <v>-140000</v>
      </c>
      <c r="M16" s="29">
        <f>K16+L16</f>
        <v>-140000</v>
      </c>
      <c r="N16" s="9"/>
      <c r="O16" s="9">
        <v>0</v>
      </c>
      <c r="P16" s="9">
        <v>0</v>
      </c>
      <c r="Q16" s="34">
        <v>7000</v>
      </c>
      <c r="R16" s="9">
        <v>0</v>
      </c>
      <c r="S16" s="9">
        <v>0</v>
      </c>
      <c r="T16" s="34">
        <v>2000</v>
      </c>
      <c r="U16" s="35">
        <f>Q16+T16</f>
        <v>9000</v>
      </c>
      <c r="V16" s="6">
        <f>N16+F16-G16</f>
        <v>0</v>
      </c>
      <c r="W16" s="6">
        <f>F16-G16-O16</f>
        <v>0</v>
      </c>
      <c r="X16" s="6">
        <f>P16</f>
        <v>0</v>
      </c>
      <c r="Y16" s="6">
        <f>H16+R16</f>
        <v>20</v>
      </c>
      <c r="Z16" s="6">
        <f>X16-(Y16+S16)</f>
        <v>-20</v>
      </c>
      <c r="AA16" s="6">
        <f>-1*S16*T16</f>
        <v>0</v>
      </c>
      <c r="AB16" s="29">
        <f>-1*U16*W16</f>
        <v>0</v>
      </c>
      <c r="AC16" s="29">
        <f>-1*T16*Z16</f>
        <v>40000</v>
      </c>
      <c r="AD16" s="29">
        <f>AB16+AC16+AA16</f>
        <v>40000</v>
      </c>
      <c r="AE16" s="30">
        <f>-1*T16*W16</f>
        <v>0</v>
      </c>
      <c r="AF16" s="29">
        <f>AE16+AC16</f>
        <v>40000</v>
      </c>
      <c r="AG16" s="29">
        <f t="shared" si="0"/>
        <v>-100000</v>
      </c>
    </row>
    <row r="17" spans="1:33" ht="12">
      <c r="A17" s="3">
        <v>11</v>
      </c>
      <c r="B17" s="3" t="s">
        <v>69</v>
      </c>
      <c r="C17" s="3" t="s">
        <v>83</v>
      </c>
      <c r="D17" s="3">
        <v>0</v>
      </c>
      <c r="E17" s="3">
        <v>0</v>
      </c>
      <c r="F17" s="3">
        <v>20</v>
      </c>
      <c r="G17" s="10">
        <v>0</v>
      </c>
      <c r="H17" s="10">
        <v>20</v>
      </c>
      <c r="I17" s="32">
        <v>7000</v>
      </c>
      <c r="J17" s="32">
        <v>7000</v>
      </c>
      <c r="K17" s="29">
        <f>-1*(G17-F17)*I17</f>
        <v>140000</v>
      </c>
      <c r="L17" s="29">
        <f>-1*H17*J17</f>
        <v>-140000</v>
      </c>
      <c r="M17" s="29">
        <f>K17+L17</f>
        <v>0</v>
      </c>
      <c r="N17" s="9"/>
      <c r="O17" s="9">
        <v>20</v>
      </c>
      <c r="P17" s="9">
        <v>20</v>
      </c>
      <c r="Q17" s="34">
        <v>7000</v>
      </c>
      <c r="R17" s="9">
        <v>0</v>
      </c>
      <c r="S17" s="9">
        <v>0</v>
      </c>
      <c r="T17" s="34">
        <v>2000</v>
      </c>
      <c r="U17" s="35">
        <f>Q17+T17</f>
        <v>9000</v>
      </c>
      <c r="V17" s="6">
        <v>0</v>
      </c>
      <c r="W17" s="6">
        <f>F17-G17-O17</f>
        <v>0</v>
      </c>
      <c r="X17" s="6">
        <f>P17</f>
        <v>20</v>
      </c>
      <c r="Y17" s="6">
        <f>H17+R17</f>
        <v>20</v>
      </c>
      <c r="Z17" s="6">
        <f>X17-(Y17+S17)</f>
        <v>0</v>
      </c>
      <c r="AA17" s="6">
        <f>-1*S17*T17</f>
        <v>0</v>
      </c>
      <c r="AB17" s="29">
        <f>-1*U17*W17</f>
        <v>0</v>
      </c>
      <c r="AC17" s="29">
        <f>-1*T17*Z17</f>
        <v>0</v>
      </c>
      <c r="AD17" s="29">
        <f>AB17+AC17+AA17</f>
        <v>0</v>
      </c>
      <c r="AE17" s="30">
        <f>-1*T17*W17</f>
        <v>0</v>
      </c>
      <c r="AF17" s="29">
        <f>AE17+AC17</f>
        <v>0</v>
      </c>
      <c r="AG17" s="29">
        <f t="shared" si="0"/>
        <v>0</v>
      </c>
    </row>
    <row r="18" spans="1:33" ht="12">
      <c r="A18" s="3">
        <v>12</v>
      </c>
      <c r="B18" s="3" t="s">
        <v>69</v>
      </c>
      <c r="C18" s="3" t="s">
        <v>83</v>
      </c>
      <c r="D18" s="3">
        <v>0</v>
      </c>
      <c r="E18" s="3">
        <v>0</v>
      </c>
      <c r="F18" s="3">
        <v>20</v>
      </c>
      <c r="G18" s="10">
        <v>0</v>
      </c>
      <c r="H18" s="10">
        <v>20</v>
      </c>
      <c r="I18" s="32">
        <v>7000</v>
      </c>
      <c r="J18" s="32">
        <v>7000</v>
      </c>
      <c r="K18" s="29">
        <f>-1*(G18-F18)*I18</f>
        <v>140000</v>
      </c>
      <c r="L18" s="29">
        <f>-1*H18*J18</f>
        <v>-140000</v>
      </c>
      <c r="M18" s="29">
        <f>K18+L18</f>
        <v>0</v>
      </c>
      <c r="N18" s="9"/>
      <c r="O18" s="9">
        <v>0</v>
      </c>
      <c r="P18" s="9">
        <v>0</v>
      </c>
      <c r="Q18" s="34">
        <v>7000</v>
      </c>
      <c r="R18" s="9">
        <v>0</v>
      </c>
      <c r="S18" s="9">
        <v>0</v>
      </c>
      <c r="T18" s="34">
        <v>2000</v>
      </c>
      <c r="U18" s="35">
        <f>Q18+T18</f>
        <v>9000</v>
      </c>
      <c r="V18" s="6">
        <v>0</v>
      </c>
      <c r="W18" s="6">
        <f>F18-G18-O18</f>
        <v>20</v>
      </c>
      <c r="X18" s="6">
        <f>P18</f>
        <v>0</v>
      </c>
      <c r="Y18" s="6">
        <f>H18+R18</f>
        <v>20</v>
      </c>
      <c r="Z18" s="6">
        <f>X18-(Y18+S18)</f>
        <v>-20</v>
      </c>
      <c r="AA18" s="6">
        <f>-1*S18*T18</f>
        <v>0</v>
      </c>
      <c r="AB18" s="29">
        <f>-1*U18*W18</f>
        <v>-180000</v>
      </c>
      <c r="AC18" s="29">
        <f>-1*T18*Z18</f>
        <v>40000</v>
      </c>
      <c r="AD18" s="29">
        <f>AB18+AC18+AA18</f>
        <v>-140000</v>
      </c>
      <c r="AE18" s="30">
        <f>-1*T18*W18</f>
        <v>-40000</v>
      </c>
      <c r="AF18" s="29">
        <f>AE18+AC18</f>
        <v>0</v>
      </c>
      <c r="AG18" s="29">
        <f t="shared" si="0"/>
        <v>-140000</v>
      </c>
    </row>
    <row r="19" spans="1:32" ht="12">
      <c r="A19" s="25"/>
      <c r="B19" s="25"/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ht="12">
      <c r="A20" s="11" t="s">
        <v>14</v>
      </c>
    </row>
    <row r="21" ht="12">
      <c r="A21" s="1" t="s">
        <v>22</v>
      </c>
    </row>
    <row r="22" ht="12">
      <c r="A22" s="13" t="s">
        <v>16</v>
      </c>
    </row>
    <row r="23" ht="12">
      <c r="A23" s="1" t="s">
        <v>23</v>
      </c>
    </row>
    <row r="24" ht="12">
      <c r="A24" s="1" t="s">
        <v>19</v>
      </c>
    </row>
    <row r="25" ht="12">
      <c r="A25" s="1" t="s">
        <v>45</v>
      </c>
    </row>
    <row r="26" ht="12">
      <c r="A26" s="1" t="s">
        <v>63</v>
      </c>
    </row>
    <row r="27" ht="12">
      <c r="A27" s="1" t="s">
        <v>57</v>
      </c>
    </row>
    <row r="29" ht="12">
      <c r="A29" s="1" t="s">
        <v>81</v>
      </c>
    </row>
    <row r="30" ht="12">
      <c r="A30" s="1" t="s">
        <v>60</v>
      </c>
    </row>
    <row r="31" ht="12">
      <c r="A31" s="1" t="s">
        <v>66</v>
      </c>
    </row>
    <row r="32" ht="12">
      <c r="A32" s="1" t="s">
        <v>67</v>
      </c>
    </row>
    <row r="33" ht="12">
      <c r="A33" s="1" t="s">
        <v>76</v>
      </c>
    </row>
    <row r="34" ht="12">
      <c r="A34" s="1" t="s">
        <v>79</v>
      </c>
    </row>
    <row r="35" ht="12">
      <c r="A35" s="1" t="s">
        <v>80</v>
      </c>
    </row>
    <row r="36" ht="12">
      <c r="A36" s="1" t="s">
        <v>90</v>
      </c>
    </row>
    <row r="37" ht="12">
      <c r="A37" s="1" t="s">
        <v>86</v>
      </c>
    </row>
    <row r="38" ht="12">
      <c r="A38" s="1" t="s">
        <v>87</v>
      </c>
    </row>
    <row r="39" ht="12">
      <c r="A39" s="1" t="s">
        <v>88</v>
      </c>
    </row>
    <row r="40" ht="12">
      <c r="A40" s="1" t="s">
        <v>89</v>
      </c>
    </row>
    <row r="42" ht="12">
      <c r="A42" s="1" t="s">
        <v>91</v>
      </c>
    </row>
    <row r="43" ht="12">
      <c r="A43" s="1" t="s">
        <v>92</v>
      </c>
    </row>
    <row r="44" ht="12">
      <c r="A44" s="1" t="s">
        <v>93</v>
      </c>
    </row>
    <row r="45" ht="12">
      <c r="A45" s="1" t="s">
        <v>94</v>
      </c>
    </row>
    <row r="46" ht="12">
      <c r="A46" s="1" t="s">
        <v>96</v>
      </c>
    </row>
    <row r="47" ht="12">
      <c r="A47" s="1" t="s">
        <v>95</v>
      </c>
    </row>
    <row r="48" ht="12">
      <c r="A48" s="1" t="s">
        <v>84</v>
      </c>
    </row>
    <row r="49" ht="12">
      <c r="A49" s="1" t="s">
        <v>97</v>
      </c>
    </row>
    <row r="50" ht="12">
      <c r="A50" s="1" t="s">
        <v>98</v>
      </c>
    </row>
    <row r="51" ht="12">
      <c r="A51" s="1" t="s">
        <v>99</v>
      </c>
    </row>
    <row r="52" ht="12">
      <c r="A52" s="1" t="s">
        <v>100</v>
      </c>
    </row>
    <row r="53" ht="12">
      <c r="A53" s="1" t="s">
        <v>17</v>
      </c>
    </row>
    <row r="54" ht="12">
      <c r="A54" s="1" t="s">
        <v>20</v>
      </c>
    </row>
    <row r="55" ht="12">
      <c r="A55" s="1" t="s">
        <v>21</v>
      </c>
    </row>
  </sheetData>
  <sheetProtection/>
  <mergeCells count="5">
    <mergeCell ref="A2:E2"/>
    <mergeCell ref="F2:M2"/>
    <mergeCell ref="N2:U2"/>
    <mergeCell ref="V2:AD2"/>
    <mergeCell ref="AE2:AF2"/>
  </mergeCells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2013-10-15T20:37:00Z</dcterms:modified>
  <cp:category/>
  <cp:version/>
  <cp:contentType/>
  <cp:contentStatus/>
</cp:coreProperties>
</file>